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a141dc57e61c66e/NBS 2020/NBS 2020/Admin Data/FAAC/Disbursements 2020/"/>
    </mc:Choice>
  </mc:AlternateContent>
  <xr:revisionPtr revIDLastSave="1" documentId="8_{D1F3CF79-F50D-4F9F-A57D-8227BD36C0FA}" xr6:coauthVersionLast="45" xr6:coauthVersionMax="45" xr10:uidLastSave="{7E93CB54-4F50-4C5E-8047-45224936528D}"/>
  <bookViews>
    <workbookView xWindow="-120" yWindow="-120" windowWidth="29040" windowHeight="15840" firstSheet="1" activeTab="4" xr2:uid="{00000000-000D-0000-FFFF-FFFF00000000}"/>
  </bookViews>
  <sheets>
    <sheet name="MONTHENTRY" sheetId="8" state="hidden" r:id="rId1"/>
    <sheet name="Sum &amp; FG" sheetId="4" r:id="rId2"/>
    <sheet name="SG Details" sheetId="1" r:id="rId3"/>
    <sheet name="LGC Details" sheetId="2" r:id="rId4"/>
    <sheet name="Sum Sum" sheetId="17" r:id="rId5"/>
  </sheets>
  <definedNames>
    <definedName name="ACCTDATE">#REF!</definedName>
    <definedName name="acctmonth">MONTHENTRY!$F$6</definedName>
    <definedName name="previuosmonth">MONTHENTRY!$B$6</definedName>
    <definedName name="_xlnm.Print_Area" localSheetId="2">'SG Details'!$A$1:$Q$46</definedName>
    <definedName name="_xlnm.Print_Area" localSheetId="4">'Sum Sum'!$A$1:$I$44</definedName>
    <definedName name="_xlnm.Print_Titles" localSheetId="3">'LGC Details'!$1:$7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413" i="2" l="1"/>
  <c r="S413" i="2" s="1"/>
  <c r="S27" i="2"/>
  <c r="O27" i="2"/>
  <c r="I241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16" i="1"/>
  <c r="D45" i="1"/>
  <c r="F16" i="4"/>
  <c r="E17" i="4"/>
  <c r="D17" i="4"/>
  <c r="C17" i="4"/>
  <c r="R27" i="2" l="1"/>
  <c r="Q27" i="2"/>
  <c r="P27" i="2"/>
  <c r="P404" i="2"/>
  <c r="P403" i="2"/>
  <c r="P402" i="2"/>
  <c r="P401" i="2"/>
  <c r="P400" i="2"/>
  <c r="P399" i="2"/>
  <c r="P398" i="2"/>
  <c r="P397" i="2"/>
  <c r="P396" i="2"/>
  <c r="P395" i="2"/>
  <c r="P394" i="2"/>
  <c r="P393" i="2"/>
  <c r="P392" i="2"/>
  <c r="P391" i="2"/>
  <c r="P405" i="2" s="1"/>
  <c r="P410" i="2"/>
  <c r="P409" i="2"/>
  <c r="P408" i="2"/>
  <c r="P407" i="2"/>
  <c r="P406" i="2"/>
  <c r="P411" i="2"/>
  <c r="Q412" i="2"/>
  <c r="R412" i="2"/>
  <c r="O412" i="2"/>
  <c r="Q405" i="2"/>
  <c r="R405" i="2"/>
  <c r="O405" i="2"/>
  <c r="P388" i="2"/>
  <c r="P387" i="2"/>
  <c r="P386" i="2"/>
  <c r="P385" i="2"/>
  <c r="P384" i="2"/>
  <c r="P383" i="2"/>
  <c r="P382" i="2"/>
  <c r="P381" i="2"/>
  <c r="P380" i="2"/>
  <c r="P379" i="2"/>
  <c r="P378" i="2"/>
  <c r="P377" i="2"/>
  <c r="P376" i="2"/>
  <c r="P375" i="2"/>
  <c r="P374" i="2"/>
  <c r="P373" i="2"/>
  <c r="P389" i="2"/>
  <c r="Q390" i="2"/>
  <c r="R390" i="2"/>
  <c r="O390" i="2"/>
  <c r="P370" i="2"/>
  <c r="P369" i="2"/>
  <c r="P368" i="2"/>
  <c r="P367" i="2"/>
  <c r="P366" i="2"/>
  <c r="P365" i="2"/>
  <c r="P364" i="2"/>
  <c r="P363" i="2"/>
  <c r="P362" i="2"/>
  <c r="P361" i="2"/>
  <c r="P360" i="2"/>
  <c r="P359" i="2"/>
  <c r="P358" i="2"/>
  <c r="P357" i="2"/>
  <c r="P356" i="2"/>
  <c r="P371" i="2"/>
  <c r="Q372" i="2"/>
  <c r="R372" i="2"/>
  <c r="O372" i="2"/>
  <c r="P353" i="2"/>
  <c r="P352" i="2"/>
  <c r="P351" i="2"/>
  <c r="P350" i="2"/>
  <c r="P349" i="2"/>
  <c r="P348" i="2"/>
  <c r="P347" i="2"/>
  <c r="P346" i="2"/>
  <c r="P345" i="2"/>
  <c r="P344" i="2"/>
  <c r="P343" i="2"/>
  <c r="P342" i="2"/>
  <c r="P341" i="2"/>
  <c r="P340" i="2"/>
  <c r="P339" i="2"/>
  <c r="P338" i="2"/>
  <c r="P337" i="2"/>
  <c r="P336" i="2"/>
  <c r="P335" i="2"/>
  <c r="P334" i="2"/>
  <c r="P333" i="2"/>
  <c r="P332" i="2"/>
  <c r="P354" i="2"/>
  <c r="Q355" i="2"/>
  <c r="R355" i="2"/>
  <c r="O355" i="2"/>
  <c r="P329" i="2"/>
  <c r="P328" i="2"/>
  <c r="P327" i="2"/>
  <c r="P326" i="2"/>
  <c r="P325" i="2"/>
  <c r="P324" i="2"/>
  <c r="P323" i="2"/>
  <c r="P322" i="2"/>
  <c r="P321" i="2"/>
  <c r="P320" i="2"/>
  <c r="P319" i="2"/>
  <c r="P318" i="2"/>
  <c r="P317" i="2"/>
  <c r="P316" i="2"/>
  <c r="P315" i="2"/>
  <c r="P314" i="2"/>
  <c r="P313" i="2"/>
  <c r="P312" i="2"/>
  <c r="P311" i="2"/>
  <c r="P331" i="2" s="1"/>
  <c r="P310" i="2"/>
  <c r="P309" i="2"/>
  <c r="P308" i="2"/>
  <c r="P330" i="2"/>
  <c r="Q331" i="2"/>
  <c r="R331" i="2"/>
  <c r="O331" i="2"/>
  <c r="P305" i="2"/>
  <c r="P304" i="2"/>
  <c r="P303" i="2"/>
  <c r="P302" i="2"/>
  <c r="P301" i="2"/>
  <c r="P300" i="2"/>
  <c r="P299" i="2"/>
  <c r="P298" i="2"/>
  <c r="P297" i="2"/>
  <c r="P296" i="2"/>
  <c r="P295" i="2"/>
  <c r="P294" i="2"/>
  <c r="P293" i="2"/>
  <c r="P292" i="2"/>
  <c r="P291" i="2"/>
  <c r="P290" i="2"/>
  <c r="P306" i="2"/>
  <c r="Q307" i="2"/>
  <c r="R307" i="2"/>
  <c r="O307" i="2"/>
  <c r="P287" i="2"/>
  <c r="P286" i="2"/>
  <c r="P285" i="2"/>
  <c r="P284" i="2"/>
  <c r="P283" i="2"/>
  <c r="P282" i="2"/>
  <c r="P281" i="2"/>
  <c r="P280" i="2"/>
  <c r="P279" i="2"/>
  <c r="P278" i="2"/>
  <c r="P277" i="2"/>
  <c r="P276" i="2"/>
  <c r="P275" i="2"/>
  <c r="P274" i="2"/>
  <c r="P273" i="2"/>
  <c r="P272" i="2"/>
  <c r="P271" i="2"/>
  <c r="P270" i="2"/>
  <c r="P269" i="2"/>
  <c r="P268" i="2"/>
  <c r="P267" i="2"/>
  <c r="P266" i="2"/>
  <c r="P265" i="2"/>
  <c r="P264" i="2"/>
  <c r="P263" i="2"/>
  <c r="P262" i="2"/>
  <c r="P261" i="2"/>
  <c r="P260" i="2"/>
  <c r="P259" i="2"/>
  <c r="P258" i="2"/>
  <c r="P257" i="2"/>
  <c r="P256" i="2"/>
  <c r="P288" i="2"/>
  <c r="Q289" i="2"/>
  <c r="R289" i="2"/>
  <c r="O289" i="2"/>
  <c r="P355" i="2" l="1"/>
  <c r="P372" i="2"/>
  <c r="P289" i="2"/>
  <c r="P307" i="2"/>
  <c r="P412" i="2"/>
  <c r="P390" i="2"/>
  <c r="P253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54" i="2"/>
  <c r="Q255" i="2"/>
  <c r="R255" i="2"/>
  <c r="O255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23" i="2"/>
  <c r="Q224" i="2"/>
  <c r="R224" i="2"/>
  <c r="O22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204" i="2"/>
  <c r="Q205" i="2"/>
  <c r="R205" i="2"/>
  <c r="O205" i="2"/>
  <c r="Q184" i="2"/>
  <c r="R184" i="2"/>
  <c r="O184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83" i="2"/>
  <c r="P158" i="2"/>
  <c r="Q158" i="2"/>
  <c r="R158" i="2"/>
  <c r="O158" i="2"/>
  <c r="P144" i="2"/>
  <c r="Q144" i="2"/>
  <c r="R144" i="2"/>
  <c r="O144" i="2"/>
  <c r="P123" i="2"/>
  <c r="Q123" i="2"/>
  <c r="R123" i="2"/>
  <c r="O123" i="2"/>
  <c r="P106" i="2"/>
  <c r="Q106" i="2"/>
  <c r="R106" i="2"/>
  <c r="O106" i="2"/>
  <c r="P84" i="2"/>
  <c r="Q84" i="2"/>
  <c r="R84" i="2"/>
  <c r="O84" i="2"/>
  <c r="P62" i="2"/>
  <c r="Q62" i="2"/>
  <c r="R62" i="2"/>
  <c r="O62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26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G388" i="2"/>
  <c r="H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E388" i="2"/>
  <c r="G364" i="2"/>
  <c r="H364" i="2"/>
  <c r="E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G336" i="2"/>
  <c r="H336" i="2"/>
  <c r="E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G308" i="2"/>
  <c r="H308" i="2"/>
  <c r="E308" i="2"/>
  <c r="F307" i="2"/>
  <c r="F306" i="2"/>
  <c r="F305" i="2"/>
  <c r="F304" i="2"/>
  <c r="F303" i="2"/>
  <c r="F302" i="2"/>
  <c r="F301" i="2"/>
  <c r="F300" i="2"/>
  <c r="F299" i="2"/>
  <c r="F298" i="2"/>
  <c r="F297" i="2"/>
  <c r="G296" i="2"/>
  <c r="H296" i="2"/>
  <c r="E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G278" i="2"/>
  <c r="H278" i="2"/>
  <c r="J278" i="2"/>
  <c r="E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G261" i="2"/>
  <c r="H261" i="2"/>
  <c r="E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G242" i="2"/>
  <c r="H242" i="2"/>
  <c r="E242" i="2"/>
  <c r="F308" i="2" l="1"/>
  <c r="F278" i="2"/>
  <c r="F296" i="2"/>
  <c r="F261" i="2"/>
  <c r="F388" i="2"/>
  <c r="F336" i="2"/>
  <c r="F364" i="2"/>
  <c r="P184" i="2"/>
  <c r="P255" i="2"/>
  <c r="P224" i="2"/>
  <c r="P205" i="2"/>
  <c r="G228" i="2"/>
  <c r="H228" i="2"/>
  <c r="E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G202" i="2"/>
  <c r="H202" i="2"/>
  <c r="E202" i="2"/>
  <c r="G183" i="2"/>
  <c r="H183" i="2"/>
  <c r="E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G155" i="2"/>
  <c r="H155" i="2"/>
  <c r="E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G131" i="2"/>
  <c r="H131" i="2"/>
  <c r="E131" i="2"/>
  <c r="F130" i="2"/>
  <c r="F129" i="2"/>
  <c r="F128" i="2"/>
  <c r="F127" i="2"/>
  <c r="F126" i="2"/>
  <c r="F125" i="2"/>
  <c r="F124" i="2"/>
  <c r="F123" i="2"/>
  <c r="G122" i="2"/>
  <c r="H122" i="2"/>
  <c r="E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G101" i="2"/>
  <c r="H101" i="2"/>
  <c r="E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G79" i="2"/>
  <c r="H79" i="2"/>
  <c r="E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79" i="2" s="1"/>
  <c r="F202" i="2" l="1"/>
  <c r="F228" i="2"/>
  <c r="F122" i="2"/>
  <c r="F131" i="2"/>
  <c r="F101" i="2"/>
  <c r="F155" i="2"/>
  <c r="F183" i="2"/>
  <c r="F46" i="2"/>
  <c r="I46" i="2" s="1"/>
  <c r="F45" i="2"/>
  <c r="I45" i="2" s="1"/>
  <c r="F44" i="2"/>
  <c r="F43" i="2"/>
  <c r="I43" i="2" s="1"/>
  <c r="F42" i="2"/>
  <c r="F41" i="2"/>
  <c r="I41" i="2" s="1"/>
  <c r="F40" i="2"/>
  <c r="I40" i="2" s="1"/>
  <c r="F39" i="2"/>
  <c r="I39" i="2" s="1"/>
  <c r="F38" i="2"/>
  <c r="I38" i="2" s="1"/>
  <c r="F37" i="2"/>
  <c r="I37" i="2" s="1"/>
  <c r="F36" i="2"/>
  <c r="F35" i="2"/>
  <c r="I35" i="2" s="1"/>
  <c r="F34" i="2"/>
  <c r="F33" i="2"/>
  <c r="I33" i="2" s="1"/>
  <c r="F32" i="2"/>
  <c r="I32" i="2" s="1"/>
  <c r="F31" i="2"/>
  <c r="I31" i="2" s="1"/>
  <c r="F30" i="2"/>
  <c r="I30" i="2" s="1"/>
  <c r="F29" i="2"/>
  <c r="I29" i="2" s="1"/>
  <c r="F28" i="2"/>
  <c r="F27" i="2"/>
  <c r="I27" i="2" s="1"/>
  <c r="F26" i="2"/>
  <c r="G47" i="2"/>
  <c r="H47" i="2"/>
  <c r="E47" i="2"/>
  <c r="F23" i="2"/>
  <c r="I23" i="2" s="1"/>
  <c r="F22" i="2"/>
  <c r="I22" i="2" s="1"/>
  <c r="F21" i="2"/>
  <c r="F20" i="2"/>
  <c r="I20" i="2" s="1"/>
  <c r="F19" i="2"/>
  <c r="F18" i="2"/>
  <c r="I18" i="2" s="1"/>
  <c r="F17" i="2"/>
  <c r="I17" i="2" s="1"/>
  <c r="F16" i="2"/>
  <c r="I16" i="2" s="1"/>
  <c r="F15" i="2"/>
  <c r="F14" i="2"/>
  <c r="I14" i="2" s="1"/>
  <c r="F13" i="2"/>
  <c r="F12" i="2"/>
  <c r="I12" i="2" s="1"/>
  <c r="F11" i="2"/>
  <c r="F10" i="2"/>
  <c r="I10" i="2" s="1"/>
  <c r="F9" i="2"/>
  <c r="I9" i="2" s="1"/>
  <c r="F8" i="2"/>
  <c r="J8" i="2" s="1"/>
  <c r="F24" i="2"/>
  <c r="I24" i="2" s="1"/>
  <c r="G25" i="2"/>
  <c r="H25" i="2"/>
  <c r="E25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3" i="2"/>
  <c r="S104" i="2"/>
  <c r="S105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4" i="2"/>
  <c r="S125" i="2"/>
  <c r="S126" i="2"/>
  <c r="S127" i="2"/>
  <c r="S128" i="2"/>
  <c r="S129" i="2"/>
  <c r="S130" i="2"/>
  <c r="S131" i="2"/>
  <c r="S132" i="2"/>
  <c r="S133" i="2"/>
  <c r="S134" i="2"/>
  <c r="S135" i="2"/>
  <c r="S136" i="2"/>
  <c r="S137" i="2"/>
  <c r="S138" i="2"/>
  <c r="S139" i="2"/>
  <c r="S140" i="2"/>
  <c r="S141" i="2"/>
  <c r="S142" i="2"/>
  <c r="S143" i="2"/>
  <c r="S145" i="2"/>
  <c r="S146" i="2"/>
  <c r="S147" i="2"/>
  <c r="S148" i="2"/>
  <c r="S149" i="2"/>
  <c r="S150" i="2"/>
  <c r="S151" i="2"/>
  <c r="S152" i="2"/>
  <c r="S153" i="2"/>
  <c r="S154" i="2"/>
  <c r="S155" i="2"/>
  <c r="S156" i="2"/>
  <c r="S157" i="2"/>
  <c r="S159" i="2"/>
  <c r="S160" i="2"/>
  <c r="S161" i="2"/>
  <c r="S162" i="2"/>
  <c r="S163" i="2"/>
  <c r="S164" i="2"/>
  <c r="S165" i="2"/>
  <c r="S166" i="2"/>
  <c r="S167" i="2"/>
  <c r="S168" i="2"/>
  <c r="S169" i="2"/>
  <c r="S170" i="2"/>
  <c r="S171" i="2"/>
  <c r="S172" i="2"/>
  <c r="S173" i="2"/>
  <c r="S174" i="2"/>
  <c r="S175" i="2"/>
  <c r="S176" i="2"/>
  <c r="S177" i="2"/>
  <c r="S178" i="2"/>
  <c r="S179" i="2"/>
  <c r="S180" i="2"/>
  <c r="S181" i="2"/>
  <c r="S182" i="2"/>
  <c r="S183" i="2"/>
  <c r="S185" i="2"/>
  <c r="S186" i="2"/>
  <c r="S187" i="2"/>
  <c r="S188" i="2"/>
  <c r="S189" i="2"/>
  <c r="S190" i="2"/>
  <c r="S191" i="2"/>
  <c r="S192" i="2"/>
  <c r="S193" i="2"/>
  <c r="S194" i="2"/>
  <c r="S195" i="2"/>
  <c r="S196" i="2"/>
  <c r="S197" i="2"/>
  <c r="S198" i="2"/>
  <c r="S199" i="2"/>
  <c r="S200" i="2"/>
  <c r="S201" i="2"/>
  <c r="S202" i="2"/>
  <c r="S203" i="2"/>
  <c r="S204" i="2"/>
  <c r="S206" i="2"/>
  <c r="S207" i="2"/>
  <c r="S208" i="2"/>
  <c r="S209" i="2"/>
  <c r="S210" i="2"/>
  <c r="S211" i="2"/>
  <c r="S212" i="2"/>
  <c r="S213" i="2"/>
  <c r="S214" i="2"/>
  <c r="S215" i="2"/>
  <c r="S216" i="2"/>
  <c r="S217" i="2"/>
  <c r="S218" i="2"/>
  <c r="S219" i="2"/>
  <c r="S220" i="2"/>
  <c r="S221" i="2"/>
  <c r="S222" i="2"/>
  <c r="S223" i="2"/>
  <c r="S225" i="2"/>
  <c r="S226" i="2"/>
  <c r="S227" i="2"/>
  <c r="S228" i="2"/>
  <c r="S229" i="2"/>
  <c r="S230" i="2"/>
  <c r="S231" i="2"/>
  <c r="S232" i="2"/>
  <c r="S233" i="2"/>
  <c r="S234" i="2"/>
  <c r="S235" i="2"/>
  <c r="S236" i="2"/>
  <c r="S237" i="2"/>
  <c r="S238" i="2"/>
  <c r="S239" i="2"/>
  <c r="S240" i="2"/>
  <c r="S241" i="2"/>
  <c r="S242" i="2"/>
  <c r="S243" i="2"/>
  <c r="S244" i="2"/>
  <c r="S245" i="2"/>
  <c r="S246" i="2"/>
  <c r="S247" i="2"/>
  <c r="S248" i="2"/>
  <c r="S249" i="2"/>
  <c r="S250" i="2"/>
  <c r="S251" i="2"/>
  <c r="S252" i="2"/>
  <c r="S253" i="2"/>
  <c r="S254" i="2"/>
  <c r="S256" i="2"/>
  <c r="S257" i="2"/>
  <c r="S258" i="2"/>
  <c r="S259" i="2"/>
  <c r="S260" i="2"/>
  <c r="S261" i="2"/>
  <c r="S262" i="2"/>
  <c r="S263" i="2"/>
  <c r="S264" i="2"/>
  <c r="S265" i="2"/>
  <c r="S266" i="2"/>
  <c r="S267" i="2"/>
  <c r="S268" i="2"/>
  <c r="S269" i="2"/>
  <c r="S270" i="2"/>
  <c r="S271" i="2"/>
  <c r="S272" i="2"/>
  <c r="S273" i="2"/>
  <c r="S274" i="2"/>
  <c r="S275" i="2"/>
  <c r="S276" i="2"/>
  <c r="S277" i="2"/>
  <c r="S278" i="2"/>
  <c r="S279" i="2"/>
  <c r="S280" i="2"/>
  <c r="S281" i="2"/>
  <c r="S282" i="2"/>
  <c r="S283" i="2"/>
  <c r="S284" i="2"/>
  <c r="S285" i="2"/>
  <c r="S286" i="2"/>
  <c r="S287" i="2"/>
  <c r="S288" i="2"/>
  <c r="S290" i="2"/>
  <c r="S291" i="2"/>
  <c r="S292" i="2"/>
  <c r="S293" i="2"/>
  <c r="S294" i="2"/>
  <c r="S295" i="2"/>
  <c r="S296" i="2"/>
  <c r="S297" i="2"/>
  <c r="S298" i="2"/>
  <c r="S299" i="2"/>
  <c r="S300" i="2"/>
  <c r="S301" i="2"/>
  <c r="S302" i="2"/>
  <c r="S303" i="2"/>
  <c r="S304" i="2"/>
  <c r="S305" i="2"/>
  <c r="S306" i="2"/>
  <c r="S308" i="2"/>
  <c r="S309" i="2"/>
  <c r="S310" i="2"/>
  <c r="S311" i="2"/>
  <c r="S312" i="2"/>
  <c r="S313" i="2"/>
  <c r="S314" i="2"/>
  <c r="S315" i="2"/>
  <c r="S316" i="2"/>
  <c r="S317" i="2"/>
  <c r="S318" i="2"/>
  <c r="S319" i="2"/>
  <c r="S320" i="2"/>
  <c r="S321" i="2"/>
  <c r="S322" i="2"/>
  <c r="S323" i="2"/>
  <c r="S324" i="2"/>
  <c r="S325" i="2"/>
  <c r="S326" i="2"/>
  <c r="S327" i="2"/>
  <c r="S328" i="2"/>
  <c r="S329" i="2"/>
  <c r="S330" i="2"/>
  <c r="S332" i="2"/>
  <c r="S333" i="2"/>
  <c r="S334" i="2"/>
  <c r="S335" i="2"/>
  <c r="S336" i="2"/>
  <c r="S337" i="2"/>
  <c r="S338" i="2"/>
  <c r="S339" i="2"/>
  <c r="S340" i="2"/>
  <c r="S341" i="2"/>
  <c r="S342" i="2"/>
  <c r="S343" i="2"/>
  <c r="S344" i="2"/>
  <c r="S345" i="2"/>
  <c r="S346" i="2"/>
  <c r="S347" i="2"/>
  <c r="S348" i="2"/>
  <c r="S349" i="2"/>
  <c r="S350" i="2"/>
  <c r="S351" i="2"/>
  <c r="S352" i="2"/>
  <c r="S353" i="2"/>
  <c r="S354" i="2"/>
  <c r="S356" i="2"/>
  <c r="S357" i="2"/>
  <c r="S358" i="2"/>
  <c r="S359" i="2"/>
  <c r="S360" i="2"/>
  <c r="S361" i="2"/>
  <c r="S362" i="2"/>
  <c r="S363" i="2"/>
  <c r="S364" i="2"/>
  <c r="S365" i="2"/>
  <c r="S366" i="2"/>
  <c r="S367" i="2"/>
  <c r="S368" i="2"/>
  <c r="S369" i="2"/>
  <c r="S370" i="2"/>
  <c r="S371" i="2"/>
  <c r="S373" i="2"/>
  <c r="S374" i="2"/>
  <c r="S375" i="2"/>
  <c r="S376" i="2"/>
  <c r="S377" i="2"/>
  <c r="S378" i="2"/>
  <c r="S379" i="2"/>
  <c r="S380" i="2"/>
  <c r="S381" i="2"/>
  <c r="S382" i="2"/>
  <c r="S383" i="2"/>
  <c r="S384" i="2"/>
  <c r="S385" i="2"/>
  <c r="S386" i="2"/>
  <c r="S387" i="2"/>
  <c r="S388" i="2"/>
  <c r="S389" i="2"/>
  <c r="S391" i="2"/>
  <c r="S392" i="2"/>
  <c r="S393" i="2"/>
  <c r="S394" i="2"/>
  <c r="S395" i="2"/>
  <c r="S396" i="2"/>
  <c r="S397" i="2"/>
  <c r="S398" i="2"/>
  <c r="S399" i="2"/>
  <c r="S400" i="2"/>
  <c r="S401" i="2"/>
  <c r="S402" i="2"/>
  <c r="S403" i="2"/>
  <c r="S404" i="2"/>
  <c r="S406" i="2"/>
  <c r="S407" i="2"/>
  <c r="S408" i="2"/>
  <c r="S409" i="2"/>
  <c r="S410" i="2"/>
  <c r="S411" i="2"/>
  <c r="S8" i="2"/>
  <c r="I11" i="2"/>
  <c r="I13" i="2"/>
  <c r="I15" i="2"/>
  <c r="I19" i="2"/>
  <c r="I21" i="2"/>
  <c r="I26" i="2"/>
  <c r="I28" i="2"/>
  <c r="I34" i="2"/>
  <c r="I36" i="2"/>
  <c r="I42" i="2"/>
  <c r="I44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3" i="2"/>
  <c r="I124" i="2"/>
  <c r="I125" i="2"/>
  <c r="I126" i="2"/>
  <c r="I127" i="2"/>
  <c r="I128" i="2"/>
  <c r="I129" i="2"/>
  <c r="I130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7" i="2"/>
  <c r="I298" i="2"/>
  <c r="I299" i="2"/>
  <c r="I300" i="2"/>
  <c r="I301" i="2"/>
  <c r="I302" i="2"/>
  <c r="I303" i="2"/>
  <c r="I304" i="2"/>
  <c r="I305" i="2"/>
  <c r="I306" i="2"/>
  <c r="I307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8" i="2"/>
  <c r="F42" i="17"/>
  <c r="H9" i="17"/>
  <c r="H13" i="17"/>
  <c r="H33" i="17"/>
  <c r="E41" i="17"/>
  <c r="H41" i="17" s="1"/>
  <c r="E40" i="17"/>
  <c r="H40" i="17" s="1"/>
  <c r="E39" i="17"/>
  <c r="H39" i="17" s="1"/>
  <c r="E38" i="17"/>
  <c r="H38" i="17" s="1"/>
  <c r="E37" i="17"/>
  <c r="H37" i="17" s="1"/>
  <c r="E36" i="17"/>
  <c r="H36" i="17" s="1"/>
  <c r="E35" i="17"/>
  <c r="H35" i="17" s="1"/>
  <c r="E34" i="17"/>
  <c r="H34" i="17" s="1"/>
  <c r="E33" i="17"/>
  <c r="E32" i="17"/>
  <c r="H32" i="17" s="1"/>
  <c r="E31" i="17"/>
  <c r="H31" i="17" s="1"/>
  <c r="E30" i="17"/>
  <c r="H30" i="17" s="1"/>
  <c r="E29" i="17"/>
  <c r="H29" i="17" s="1"/>
  <c r="E28" i="17"/>
  <c r="H28" i="17" s="1"/>
  <c r="E27" i="17"/>
  <c r="H27" i="17" s="1"/>
  <c r="E26" i="17"/>
  <c r="H26" i="17" s="1"/>
  <c r="E25" i="17"/>
  <c r="H25" i="17" s="1"/>
  <c r="E24" i="17"/>
  <c r="H24" i="17" s="1"/>
  <c r="E23" i="17"/>
  <c r="H23" i="17" s="1"/>
  <c r="E22" i="17"/>
  <c r="H22" i="17" s="1"/>
  <c r="E21" i="17"/>
  <c r="H21" i="17" s="1"/>
  <c r="E20" i="17"/>
  <c r="H20" i="17" s="1"/>
  <c r="E19" i="17"/>
  <c r="H19" i="17" s="1"/>
  <c r="E18" i="17"/>
  <c r="H18" i="17" s="1"/>
  <c r="E17" i="17"/>
  <c r="H17" i="17" s="1"/>
  <c r="E16" i="17"/>
  <c r="H16" i="17" s="1"/>
  <c r="E15" i="17"/>
  <c r="H15" i="17" s="1"/>
  <c r="E14" i="17"/>
  <c r="H14" i="17" s="1"/>
  <c r="E13" i="17"/>
  <c r="E12" i="17"/>
  <c r="H12" i="17" s="1"/>
  <c r="E11" i="17"/>
  <c r="H11" i="17" s="1"/>
  <c r="E10" i="17"/>
  <c r="H10" i="17" s="1"/>
  <c r="E9" i="17"/>
  <c r="E8" i="17"/>
  <c r="H8" i="17" s="1"/>
  <c r="E7" i="17"/>
  <c r="H7" i="17" s="1"/>
  <c r="E6" i="17"/>
  <c r="H6" i="17" s="1"/>
  <c r="E5" i="17"/>
  <c r="H5" i="17" s="1"/>
  <c r="G42" i="17"/>
  <c r="D42" i="17"/>
  <c r="E42" i="17" l="1"/>
  <c r="I296" i="2"/>
  <c r="I278" i="2"/>
  <c r="I261" i="2"/>
  <c r="S184" i="2"/>
  <c r="F47" i="2"/>
  <c r="I155" i="2"/>
  <c r="I131" i="2"/>
  <c r="I79" i="2"/>
  <c r="S123" i="2"/>
  <c r="I336" i="2"/>
  <c r="I183" i="2"/>
  <c r="I101" i="2"/>
  <c r="S224" i="2"/>
  <c r="F25" i="2"/>
  <c r="I364" i="2"/>
  <c r="I388" i="2"/>
  <c r="S205" i="2"/>
  <c r="S62" i="2"/>
  <c r="I308" i="2"/>
  <c r="I228" i="2"/>
  <c r="I122" i="2"/>
  <c r="I242" i="2"/>
  <c r="S405" i="2"/>
  <c r="S412" i="2"/>
  <c r="S390" i="2"/>
  <c r="S372" i="2"/>
  <c r="S355" i="2"/>
  <c r="S331" i="2"/>
  <c r="S307" i="2"/>
  <c r="S289" i="2"/>
  <c r="S255" i="2"/>
  <c r="S158" i="2"/>
  <c r="S144" i="2"/>
  <c r="S106" i="2"/>
  <c r="S84" i="2"/>
  <c r="I202" i="2"/>
  <c r="I47" i="2"/>
  <c r="I25" i="2"/>
  <c r="H42" i="17"/>
  <c r="N8" i="1" l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7" i="1"/>
  <c r="L45" i="1"/>
  <c r="K45" i="1"/>
  <c r="F44" i="1"/>
  <c r="O44" i="1" s="1"/>
  <c r="F42" i="1"/>
  <c r="O42" i="1" s="1"/>
  <c r="E45" i="1"/>
  <c r="G45" i="1"/>
  <c r="H45" i="1"/>
  <c r="I45" i="1"/>
  <c r="M45" i="1"/>
  <c r="F8" i="1"/>
  <c r="O8" i="1" s="1"/>
  <c r="F9" i="1"/>
  <c r="O9" i="1" s="1"/>
  <c r="F10" i="1"/>
  <c r="O10" i="1" s="1"/>
  <c r="F11" i="1"/>
  <c r="O11" i="1" s="1"/>
  <c r="F12" i="1"/>
  <c r="O12" i="1" s="1"/>
  <c r="F13" i="1"/>
  <c r="O13" i="1" s="1"/>
  <c r="F14" i="1"/>
  <c r="O14" i="1" s="1"/>
  <c r="F15" i="1"/>
  <c r="O15" i="1" s="1"/>
  <c r="O16" i="1"/>
  <c r="F17" i="1"/>
  <c r="O17" i="1" s="1"/>
  <c r="F18" i="1"/>
  <c r="O18" i="1" s="1"/>
  <c r="F19" i="1"/>
  <c r="O19" i="1" s="1"/>
  <c r="F20" i="1"/>
  <c r="O20" i="1" s="1"/>
  <c r="F21" i="1"/>
  <c r="O21" i="1" s="1"/>
  <c r="F22" i="1"/>
  <c r="O22" i="1" s="1"/>
  <c r="F23" i="1"/>
  <c r="O23" i="1" s="1"/>
  <c r="F24" i="1"/>
  <c r="O24" i="1" s="1"/>
  <c r="F25" i="1"/>
  <c r="O25" i="1" s="1"/>
  <c r="F26" i="1"/>
  <c r="O26" i="1" s="1"/>
  <c r="F27" i="1"/>
  <c r="O27" i="1" s="1"/>
  <c r="F28" i="1"/>
  <c r="O28" i="1" s="1"/>
  <c r="F29" i="1"/>
  <c r="O29" i="1" s="1"/>
  <c r="F30" i="1"/>
  <c r="O30" i="1" s="1"/>
  <c r="F31" i="1"/>
  <c r="O31" i="1" s="1"/>
  <c r="F32" i="1"/>
  <c r="O32" i="1" s="1"/>
  <c r="F33" i="1"/>
  <c r="O33" i="1" s="1"/>
  <c r="F34" i="1"/>
  <c r="O34" i="1" s="1"/>
  <c r="F35" i="1"/>
  <c r="O35" i="1" s="1"/>
  <c r="F36" i="1"/>
  <c r="O36" i="1" s="1"/>
  <c r="F37" i="1"/>
  <c r="O37" i="1" s="1"/>
  <c r="F38" i="1"/>
  <c r="O38" i="1" s="1"/>
  <c r="F39" i="1"/>
  <c r="O39" i="1" s="1"/>
  <c r="F40" i="1"/>
  <c r="O40" i="1" s="1"/>
  <c r="F41" i="1"/>
  <c r="O41" i="1" s="1"/>
  <c r="F43" i="1"/>
  <c r="O43" i="1" s="1"/>
  <c r="F7" i="1"/>
  <c r="C30" i="4"/>
  <c r="J42" i="1" l="1"/>
  <c r="P42" i="1" s="1"/>
  <c r="J34" i="1"/>
  <c r="P34" i="1" s="1"/>
  <c r="O7" i="1"/>
  <c r="O45" i="1" s="1"/>
  <c r="F45" i="1"/>
  <c r="J43" i="1"/>
  <c r="P43" i="1" s="1"/>
  <c r="J26" i="1"/>
  <c r="P26" i="1" s="1"/>
  <c r="J18" i="1"/>
  <c r="P18" i="1" s="1"/>
  <c r="J10" i="1"/>
  <c r="P10" i="1" s="1"/>
  <c r="N45" i="1"/>
  <c r="J41" i="1"/>
  <c r="P41" i="1" s="1"/>
  <c r="J33" i="1"/>
  <c r="P33" i="1" s="1"/>
  <c r="J25" i="1"/>
  <c r="P25" i="1" s="1"/>
  <c r="J17" i="1"/>
  <c r="P17" i="1" s="1"/>
  <c r="J9" i="1"/>
  <c r="P9" i="1" s="1"/>
  <c r="J40" i="1"/>
  <c r="P40" i="1" s="1"/>
  <c r="J32" i="1"/>
  <c r="P32" i="1" s="1"/>
  <c r="J24" i="1"/>
  <c r="P24" i="1" s="1"/>
  <c r="J16" i="1"/>
  <c r="P16" i="1" s="1"/>
  <c r="J8" i="1"/>
  <c r="P8" i="1" s="1"/>
  <c r="J39" i="1"/>
  <c r="P39" i="1" s="1"/>
  <c r="J31" i="1"/>
  <c r="P31" i="1" s="1"/>
  <c r="J23" i="1"/>
  <c r="P23" i="1" s="1"/>
  <c r="J15" i="1"/>
  <c r="P15" i="1" s="1"/>
  <c r="J38" i="1"/>
  <c r="P38" i="1" s="1"/>
  <c r="J30" i="1"/>
  <c r="P30" i="1" s="1"/>
  <c r="J22" i="1"/>
  <c r="P22" i="1" s="1"/>
  <c r="J14" i="1"/>
  <c r="P14" i="1" s="1"/>
  <c r="J37" i="1"/>
  <c r="P37" i="1" s="1"/>
  <c r="J29" i="1"/>
  <c r="P29" i="1" s="1"/>
  <c r="J21" i="1"/>
  <c r="P21" i="1" s="1"/>
  <c r="J13" i="1"/>
  <c r="P13" i="1" s="1"/>
  <c r="J7" i="1"/>
  <c r="P7" i="1" s="1"/>
  <c r="J36" i="1"/>
  <c r="P36" i="1" s="1"/>
  <c r="J28" i="1"/>
  <c r="P28" i="1" s="1"/>
  <c r="J20" i="1"/>
  <c r="P20" i="1" s="1"/>
  <c r="J12" i="1"/>
  <c r="P12" i="1" s="1"/>
  <c r="J35" i="1"/>
  <c r="P35" i="1" s="1"/>
  <c r="J27" i="1"/>
  <c r="P27" i="1" s="1"/>
  <c r="J19" i="1"/>
  <c r="P19" i="1" s="1"/>
  <c r="J11" i="1"/>
  <c r="P11" i="1" s="1"/>
  <c r="J44" i="1"/>
  <c r="F30" i="4"/>
  <c r="E29" i="4"/>
  <c r="H29" i="4" s="1"/>
  <c r="E28" i="4"/>
  <c r="H28" i="4" s="1"/>
  <c r="E27" i="4"/>
  <c r="H27" i="4" s="1"/>
  <c r="E26" i="4"/>
  <c r="H26" i="4" s="1"/>
  <c r="E25" i="4"/>
  <c r="H25" i="4" s="1"/>
  <c r="G30" i="4"/>
  <c r="D30" i="4"/>
  <c r="E30" i="4" l="1"/>
  <c r="H30" i="4"/>
  <c r="J45" i="1"/>
  <c r="P44" i="1"/>
  <c r="P45" i="1" s="1"/>
  <c r="F15" i="4"/>
  <c r="F14" i="4"/>
  <c r="F13" i="4"/>
  <c r="F12" i="4"/>
  <c r="F11" i="4"/>
  <c r="F10" i="4"/>
  <c r="F9" i="4"/>
  <c r="F8" i="4"/>
  <c r="F7" i="4"/>
  <c r="F6" i="4"/>
  <c r="F5" i="4"/>
  <c r="F17" i="4" l="1"/>
  <c r="G5" i="8"/>
  <c r="B1" i="8"/>
  <c r="C1" i="8"/>
  <c r="F5" i="8" l="1"/>
  <c r="F14" i="8" s="1"/>
  <c r="C5" i="8"/>
  <c r="F19" i="8" l="1"/>
  <c r="F9" i="8"/>
  <c r="F12" i="8"/>
  <c r="F11" i="8"/>
  <c r="F10" i="8"/>
  <c r="F17" i="8"/>
  <c r="F18" i="8"/>
  <c r="F8" i="8"/>
  <c r="F16" i="8"/>
  <c r="F13" i="8"/>
  <c r="F15" i="8"/>
  <c r="B5" i="8"/>
  <c r="B10" i="8" l="1"/>
  <c r="B16" i="8"/>
  <c r="B17" i="8"/>
  <c r="B14" i="8"/>
  <c r="B8" i="8"/>
  <c r="B11" i="8"/>
  <c r="B18" i="8"/>
  <c r="B12" i="8"/>
  <c r="B9" i="8"/>
  <c r="B13" i="8"/>
  <c r="B19" i="8"/>
  <c r="B15" i="8"/>
  <c r="F6" i="8" l="1"/>
  <c r="B6" i="8"/>
</calcChain>
</file>

<file path=xl/sharedStrings.xml><?xml version="1.0" encoding="utf-8"?>
<sst xmlns="http://schemas.openxmlformats.org/spreadsheetml/2006/main" count="1078" uniqueCount="919">
  <si>
    <t>S/n</t>
  </si>
  <si>
    <t>No. of LGCs</t>
  </si>
  <si>
    <t>Gross Total</t>
  </si>
  <si>
    <t>External Debt</t>
  </si>
  <si>
    <t>Stabilization</t>
  </si>
  <si>
    <t>Development of Natural Resources</t>
  </si>
  <si>
    <t>FCT-Abuja</t>
  </si>
  <si>
    <t>Gross Statutory Allocation</t>
  </si>
  <si>
    <t>6=4+5</t>
  </si>
  <si>
    <t>10=6-(7+8+9)</t>
  </si>
  <si>
    <t>Sub-total</t>
  </si>
  <si>
    <t>State</t>
  </si>
  <si>
    <t>Local Government Councils</t>
  </si>
  <si>
    <t>Value Added Tax</t>
  </si>
  <si>
    <t>Contractual Obligation (ISPO)</t>
  </si>
  <si>
    <t>Net Statutory Allocation</t>
  </si>
  <si>
    <t>Total Net Amount</t>
  </si>
  <si>
    <t>Statutory</t>
  </si>
  <si>
    <t>Total</t>
  </si>
  <si>
    <t>13% Derivation Fund</t>
  </si>
  <si>
    <t>FGN (CRF Account)</t>
  </si>
  <si>
    <t>Share of Derivation &amp; Ecology</t>
  </si>
  <si>
    <t>Beneficiaries</t>
  </si>
  <si>
    <t>Table II</t>
  </si>
  <si>
    <t>Table IV</t>
  </si>
  <si>
    <t>Total Allocation</t>
  </si>
  <si>
    <t>FGN (see Table II)</t>
  </si>
  <si>
    <t>Note :</t>
  </si>
  <si>
    <t>Deductions</t>
  </si>
  <si>
    <t>VAT</t>
  </si>
  <si>
    <t>Total Gross Amount</t>
  </si>
  <si>
    <t>State (see Table III)</t>
  </si>
  <si>
    <t>LGCs (see Table IV)</t>
  </si>
  <si>
    <t>Federal Ministry of Finance, Abuja</t>
  </si>
  <si>
    <t>13% Share of Derivation (Net)</t>
  </si>
  <si>
    <t>Check!!</t>
  </si>
  <si>
    <t>Cost of Collection - NCS</t>
  </si>
  <si>
    <t>ABIA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</si>
  <si>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</si>
  <si>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</si>
  <si>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</si>
  <si>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</si>
  <si>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</si>
  <si>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</si>
  <si>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</si>
  <si>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</si>
  <si>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</si>
  <si>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</si>
  <si>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</si>
  <si>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</si>
  <si>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</si>
  <si>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</si>
  <si>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</si>
  <si>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</si>
  <si>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</si>
  <si>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</si>
  <si>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</si>
  <si>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</si>
  <si>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</si>
  <si>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</si>
  <si>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</si>
  <si>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</si>
  <si>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</si>
  <si>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</si>
  <si>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</si>
  <si>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</si>
  <si>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</si>
  <si>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</si>
  <si>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</si>
  <si>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</si>
  <si>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</si>
  <si>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</si>
  <si>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</si>
  <si>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FCT-ABUJA</t>
  </si>
  <si>
    <t>Gross VAT Allocation</t>
  </si>
  <si>
    <t>NASARAWA</t>
  </si>
  <si>
    <t>ABA NORTH</t>
  </si>
  <si>
    <t>ABA SOUTH</t>
  </si>
  <si>
    <t>AROCHUKWU</t>
  </si>
  <si>
    <t>BENDE</t>
  </si>
  <si>
    <t>IKWUANO</t>
  </si>
  <si>
    <t>ISIALA NGWA NORTH</t>
  </si>
  <si>
    <t>ISIALA NGWA SOUTH</t>
  </si>
  <si>
    <t>ISUIKWUATO</t>
  </si>
  <si>
    <t>NNEOCHI</t>
  </si>
  <si>
    <t>OBIOMA NGWA</t>
  </si>
  <si>
    <t>OHAFIA</t>
  </si>
  <si>
    <t>OSISIOMA</t>
  </si>
  <si>
    <t>UGWUNAGBO</t>
  </si>
  <si>
    <t>UKWA EAST</t>
  </si>
  <si>
    <t>UKWA WEST</t>
  </si>
  <si>
    <t>UMUAHIA NORTH</t>
  </si>
  <si>
    <t>UMUAHIA SOUTH</t>
  </si>
  <si>
    <t>DEMSA</t>
  </si>
  <si>
    <t>FUFORE</t>
  </si>
  <si>
    <t>GANYE</t>
  </si>
  <si>
    <t>GIREI</t>
  </si>
  <si>
    <t>GOMBI</t>
  </si>
  <si>
    <t>GUYUK</t>
  </si>
  <si>
    <t>HONG</t>
  </si>
  <si>
    <t>JADA</t>
  </si>
  <si>
    <t>LAMURDE</t>
  </si>
  <si>
    <t>MADAGALI</t>
  </si>
  <si>
    <t>MAIHA</t>
  </si>
  <si>
    <t>MAYO-BELWA</t>
  </si>
  <si>
    <t>MICHIKA</t>
  </si>
  <si>
    <t>MUBI NORTH</t>
  </si>
  <si>
    <t>MUBI SOUTH</t>
  </si>
  <si>
    <t>NUMAN</t>
  </si>
  <si>
    <t>SHELLENG</t>
  </si>
  <si>
    <t>SONG</t>
  </si>
  <si>
    <t>TOUNGO</t>
  </si>
  <si>
    <t>ABAK</t>
  </si>
  <si>
    <t>EASTERN OBOLO</t>
  </si>
  <si>
    <t>EKET</t>
  </si>
  <si>
    <t>EKPE ATAI</t>
  </si>
  <si>
    <t>ESSIEN UDIM</t>
  </si>
  <si>
    <t>ETIM EKPO</t>
  </si>
  <si>
    <t>ETINAN</t>
  </si>
  <si>
    <t>IBENO</t>
  </si>
  <si>
    <t>IBESIKPO ASUTAN</t>
  </si>
  <si>
    <t>IBIONO IBOM</t>
  </si>
  <si>
    <t>IKA</t>
  </si>
  <si>
    <t>IKONO</t>
  </si>
  <si>
    <t>IKOT ABASI</t>
  </si>
  <si>
    <t>IKOT EKPENE</t>
  </si>
  <si>
    <t>INI</t>
  </si>
  <si>
    <t>ITU</t>
  </si>
  <si>
    <t>MBO</t>
  </si>
  <si>
    <t>MKPAT ENIN</t>
  </si>
  <si>
    <t>NSIT IBOM</t>
  </si>
  <si>
    <t>NSIT UBIUM</t>
  </si>
  <si>
    <t>OBAT AKARA</t>
  </si>
  <si>
    <t>OKOBO</t>
  </si>
  <si>
    <t>ONNA</t>
  </si>
  <si>
    <t>ORON</t>
  </si>
  <si>
    <t>ORUK ANAM</t>
  </si>
  <si>
    <t>UDUNG UKO</t>
  </si>
  <si>
    <t>UKANAFUN</t>
  </si>
  <si>
    <t>UQUO</t>
  </si>
  <si>
    <t>URUAN</t>
  </si>
  <si>
    <t>URUE OFFONG/ORUK</t>
  </si>
  <si>
    <t>UYO</t>
  </si>
  <si>
    <t>AGUATA</t>
  </si>
  <si>
    <t>ANAMBRA EAST</t>
  </si>
  <si>
    <t>ANAMBRA WEST</t>
  </si>
  <si>
    <t>ANIOCHA</t>
  </si>
  <si>
    <t>AWKA NORTH</t>
  </si>
  <si>
    <t>AWKA SOUTH</t>
  </si>
  <si>
    <t>AYAMELUM</t>
  </si>
  <si>
    <t>DUNUKOFIA</t>
  </si>
  <si>
    <t>EKWUSIGWO</t>
  </si>
  <si>
    <t>IDEMILI NORTH</t>
  </si>
  <si>
    <t>IDEMILI SOUTH</t>
  </si>
  <si>
    <t>IHIALA</t>
  </si>
  <si>
    <t>NJIKOKA</t>
  </si>
  <si>
    <t>NNEWI NORTH</t>
  </si>
  <si>
    <t>NNEWI SOUTH</t>
  </si>
  <si>
    <t>OGBARU</t>
  </si>
  <si>
    <t>ONISHA NORTH</t>
  </si>
  <si>
    <t>ONISHA SOUTH</t>
  </si>
  <si>
    <t>ORUMBA NORTH</t>
  </si>
  <si>
    <t>ORUMBA SOUTH</t>
  </si>
  <si>
    <t>OYI</t>
  </si>
  <si>
    <t>ALKALERI</t>
  </si>
  <si>
    <t>BOGORO</t>
  </si>
  <si>
    <t>DAMBAN</t>
  </si>
  <si>
    <t>DARAZO</t>
  </si>
  <si>
    <t>DASS</t>
  </si>
  <si>
    <t>GAMAWA</t>
  </si>
  <si>
    <t>GANJUWA</t>
  </si>
  <si>
    <t>GIADE</t>
  </si>
  <si>
    <t>I/GADAU</t>
  </si>
  <si>
    <t>JAMA'ARE</t>
  </si>
  <si>
    <t>KATAGUM</t>
  </si>
  <si>
    <t>KIRFI</t>
  </si>
  <si>
    <t>MISAU</t>
  </si>
  <si>
    <t>NINGI</t>
  </si>
  <si>
    <t>SHIRA</t>
  </si>
  <si>
    <t>TAFAWA BALEWA</t>
  </si>
  <si>
    <t>TORO</t>
  </si>
  <si>
    <t>WARJI</t>
  </si>
  <si>
    <t>ZAKI</t>
  </si>
  <si>
    <t>BRASS</t>
  </si>
  <si>
    <t>EKERMOR</t>
  </si>
  <si>
    <t>KOLOKUMA/OPOKUMA</t>
  </si>
  <si>
    <t>NEMBE</t>
  </si>
  <si>
    <t>OGBIA</t>
  </si>
  <si>
    <t>SAGBAMA</t>
  </si>
  <si>
    <t>SOUTHERN IJAW</t>
  </si>
  <si>
    <t>YENAGOA</t>
  </si>
  <si>
    <t>ADO</t>
  </si>
  <si>
    <t>AGATU</t>
  </si>
  <si>
    <t>APA</t>
  </si>
  <si>
    <t>BURUKU</t>
  </si>
  <si>
    <t>GBOKO</t>
  </si>
  <si>
    <t>GUMA</t>
  </si>
  <si>
    <t>GWER EAST</t>
  </si>
  <si>
    <t>GWER WEST</t>
  </si>
  <si>
    <t>KATSINA ALA</t>
  </si>
  <si>
    <t>KONSHISHA</t>
  </si>
  <si>
    <t>KWANDE</t>
  </si>
  <si>
    <t>LOGO</t>
  </si>
  <si>
    <t>MAKURDI</t>
  </si>
  <si>
    <t>OBI</t>
  </si>
  <si>
    <t>OGBADIBO</t>
  </si>
  <si>
    <t>OHIMINI</t>
  </si>
  <si>
    <t>OJU</t>
  </si>
  <si>
    <t>OKPOKWU</t>
  </si>
  <si>
    <t>OTUKPO</t>
  </si>
  <si>
    <t>TARKA</t>
  </si>
  <si>
    <t>UKUM</t>
  </si>
  <si>
    <t>USHONGO</t>
  </si>
  <si>
    <t>VANDEIKYA</t>
  </si>
  <si>
    <t>ABADAN</t>
  </si>
  <si>
    <t>ASKIRA UBA</t>
  </si>
  <si>
    <t>BAMA</t>
  </si>
  <si>
    <t>BAYO</t>
  </si>
  <si>
    <t>BIU</t>
  </si>
  <si>
    <t>CHIBOK</t>
  </si>
  <si>
    <t>DAMBOA</t>
  </si>
  <si>
    <t>DIKWA</t>
  </si>
  <si>
    <t>GUBIO</t>
  </si>
  <si>
    <t>GUZAMALA</t>
  </si>
  <si>
    <t>GWOZA</t>
  </si>
  <si>
    <t>HAWUL</t>
  </si>
  <si>
    <t>JERE</t>
  </si>
  <si>
    <t>KAGA</t>
  </si>
  <si>
    <t>KALA BALGE</t>
  </si>
  <si>
    <t>KONDUGA</t>
  </si>
  <si>
    <t>KUKAWA</t>
  </si>
  <si>
    <t>KWAYA KUSAR</t>
  </si>
  <si>
    <t>MAFA</t>
  </si>
  <si>
    <t>MAGUMERI</t>
  </si>
  <si>
    <t>MAIDUGURI METRO</t>
  </si>
  <si>
    <t>MARTE</t>
  </si>
  <si>
    <t>MOBBAR</t>
  </si>
  <si>
    <t>MONGUNO</t>
  </si>
  <si>
    <t>NGALA</t>
  </si>
  <si>
    <t>NGANZAI</t>
  </si>
  <si>
    <t>SHANI</t>
  </si>
  <si>
    <t>ABI</t>
  </si>
  <si>
    <t>AKAMKPA</t>
  </si>
  <si>
    <t>AKPABUYO</t>
  </si>
  <si>
    <t>BAKASSI</t>
  </si>
  <si>
    <t>BEKWARA</t>
  </si>
  <si>
    <t>BIASE</t>
  </si>
  <si>
    <t>BOKI</t>
  </si>
  <si>
    <t>CALABAR MUNICIPAL</t>
  </si>
  <si>
    <t>CALABAR SOUTH</t>
  </si>
  <si>
    <t>ETUNG</t>
  </si>
  <si>
    <t>IKOM</t>
  </si>
  <si>
    <t>OBANLIKU</t>
  </si>
  <si>
    <t>OBUBRA</t>
  </si>
  <si>
    <t>OBUDU</t>
  </si>
  <si>
    <t>ODUKPANI</t>
  </si>
  <si>
    <t>OGAJA</t>
  </si>
  <si>
    <t>YAKURR</t>
  </si>
  <si>
    <t>YALA</t>
  </si>
  <si>
    <t>ANIOCHA NORTH</t>
  </si>
  <si>
    <t>ANIOCHA SOUTH</t>
  </si>
  <si>
    <t>BOMADI</t>
  </si>
  <si>
    <t>BURUTU</t>
  </si>
  <si>
    <t>ETHIOPE EAST</t>
  </si>
  <si>
    <t>ETHIOPE WEST</t>
  </si>
  <si>
    <t>IKA NORTH EAST</t>
  </si>
  <si>
    <t>IKA SOUTH</t>
  </si>
  <si>
    <t>ISOKO NORTH</t>
  </si>
  <si>
    <t>ISOKO SOUTH</t>
  </si>
  <si>
    <t>NDOKWA EAST</t>
  </si>
  <si>
    <t>NDOKWA WEST</t>
  </si>
  <si>
    <t>OKPE</t>
  </si>
  <si>
    <t>OSHIMILI NORTH</t>
  </si>
  <si>
    <t>OSHIMILI SOUTH</t>
  </si>
  <si>
    <t>PATANI</t>
  </si>
  <si>
    <t>SAPELE</t>
  </si>
  <si>
    <t>UDU</t>
  </si>
  <si>
    <t>UGHELLI NORTH</t>
  </si>
  <si>
    <t>UGHELLI SOUTH</t>
  </si>
  <si>
    <t>UKWUANI</t>
  </si>
  <si>
    <t>UVWIE</t>
  </si>
  <si>
    <t>WARRI SOUTH</t>
  </si>
  <si>
    <t>WARRI NORTH</t>
  </si>
  <si>
    <t>WARRI SOUTH-WEST</t>
  </si>
  <si>
    <t>ABAKALIKI</t>
  </si>
  <si>
    <t>AFIKPO NORTH</t>
  </si>
  <si>
    <t>AFIKPO SOUTH EDDA</t>
  </si>
  <si>
    <t>EZZA NORTH</t>
  </si>
  <si>
    <t>EZZA SOUTH</t>
  </si>
  <si>
    <t>IKWO</t>
  </si>
  <si>
    <t>ISHIELU</t>
  </si>
  <si>
    <t>IVO</t>
  </si>
  <si>
    <t>IZZI</t>
  </si>
  <si>
    <t>OHAOZARA</t>
  </si>
  <si>
    <t>OHAUKWU</t>
  </si>
  <si>
    <t>ONICHA</t>
  </si>
  <si>
    <t>AKOKO EDO</t>
  </si>
  <si>
    <t>EGOR</t>
  </si>
  <si>
    <t>ESAN CENTRAL</t>
  </si>
  <si>
    <t>ESAN NORTH EAST</t>
  </si>
  <si>
    <t>ESAN SOUTH EAST</t>
  </si>
  <si>
    <t>ESAN WEST</t>
  </si>
  <si>
    <t>ETSAKO CENTRAL</t>
  </si>
  <si>
    <t>ETSAKO EAST</t>
  </si>
  <si>
    <t>ETSAKO WEST</t>
  </si>
  <si>
    <t>IGUEBEN</t>
  </si>
  <si>
    <t>IKPOBA OKHA</t>
  </si>
  <si>
    <t>OREDO</t>
  </si>
  <si>
    <t>ORHIONWON</t>
  </si>
  <si>
    <t>OVIA NORTH EAST</t>
  </si>
  <si>
    <t>OVIA SOUTH WEST</t>
  </si>
  <si>
    <t>OWAN EAST</t>
  </si>
  <si>
    <t>OWAN WEST</t>
  </si>
  <si>
    <t>UHUNMWODE</t>
  </si>
  <si>
    <t>ADO EKITI</t>
  </si>
  <si>
    <t>AIYEKIRE</t>
  </si>
  <si>
    <t>EFON</t>
  </si>
  <si>
    <t>EKITI EAST</t>
  </si>
  <si>
    <t>EKITI SOUTH WEST</t>
  </si>
  <si>
    <t>EKITI WEST</t>
  </si>
  <si>
    <t>EMURE</t>
  </si>
  <si>
    <t>IDO-OSI</t>
  </si>
  <si>
    <t>IJERO</t>
  </si>
  <si>
    <t>IKERE</t>
  </si>
  <si>
    <t>IKOLE</t>
  </si>
  <si>
    <t>ILEJEMEJI</t>
  </si>
  <si>
    <t>IREPODUN/IFELODUN</t>
  </si>
  <si>
    <t>ISE/ORUN</t>
  </si>
  <si>
    <t>MOBA</t>
  </si>
  <si>
    <t>OYE</t>
  </si>
  <si>
    <t>AGWU</t>
  </si>
  <si>
    <t>ANINRI</t>
  </si>
  <si>
    <t>ENUGU EAST</t>
  </si>
  <si>
    <t>ENUGU NORTH</t>
  </si>
  <si>
    <t>ENUGU SOUTH</t>
  </si>
  <si>
    <t>EZEAGU</t>
  </si>
  <si>
    <t>IGBO ETITI</t>
  </si>
  <si>
    <t>IGBO EZE NORTH</t>
  </si>
  <si>
    <t>IGBO EZE SOUTH</t>
  </si>
  <si>
    <t>ISI UZO</t>
  </si>
  <si>
    <t>NKANU EAST</t>
  </si>
  <si>
    <t>NKANU WEST</t>
  </si>
  <si>
    <t>NSUKKA</t>
  </si>
  <si>
    <t>OJI RIVER</t>
  </si>
  <si>
    <t>UDENU</t>
  </si>
  <si>
    <t>UDI</t>
  </si>
  <si>
    <t>UZO UWANI</t>
  </si>
  <si>
    <t>AKKO</t>
  </si>
  <si>
    <t>BALANGA</t>
  </si>
  <si>
    <t>BILLIRE</t>
  </si>
  <si>
    <t>DUKKU</t>
  </si>
  <si>
    <t>FUNAKAYE</t>
  </si>
  <si>
    <t>KALTUNGO</t>
  </si>
  <si>
    <t>KWAMI</t>
  </si>
  <si>
    <t>NAFADA</t>
  </si>
  <si>
    <t>SHOMGOM</t>
  </si>
  <si>
    <t>YAMALTU/DEBA</t>
  </si>
  <si>
    <t>ABOH MBAISE</t>
  </si>
  <si>
    <t>AHIAZU MBAISE</t>
  </si>
  <si>
    <t>EHIME MBANO</t>
  </si>
  <si>
    <t>EZINIHITTE MBAISE</t>
  </si>
  <si>
    <t>IDEATO NORTH</t>
  </si>
  <si>
    <t>IDEATO SOUTH</t>
  </si>
  <si>
    <t>IHITTE UBOMA</t>
  </si>
  <si>
    <t>IKEDURU</t>
  </si>
  <si>
    <t>ISIALA MBANO</t>
  </si>
  <si>
    <t>ISU</t>
  </si>
  <si>
    <t>MBAITOLI</t>
  </si>
  <si>
    <t>NGOR/OKPALA</t>
  </si>
  <si>
    <t>NJABA</t>
  </si>
  <si>
    <t>NKWANGELE</t>
  </si>
  <si>
    <t>NKWERRE</t>
  </si>
  <si>
    <t>OBOWO</t>
  </si>
  <si>
    <t>OGUTA</t>
  </si>
  <si>
    <t>OHAJI/EGBEMA</t>
  </si>
  <si>
    <t>OKIGWE</t>
  </si>
  <si>
    <t>ONUIMO</t>
  </si>
  <si>
    <t>ORLU</t>
  </si>
  <si>
    <t>ORSU</t>
  </si>
  <si>
    <t>ORU</t>
  </si>
  <si>
    <t>ORU WEST</t>
  </si>
  <si>
    <t>OWERRI MUNICIPAL</t>
  </si>
  <si>
    <t>OWERRI NORTH</t>
  </si>
  <si>
    <t>OWERRI WEST</t>
  </si>
  <si>
    <t>AUYO</t>
  </si>
  <si>
    <t>BABURA</t>
  </si>
  <si>
    <t>BIRNIN KUDU</t>
  </si>
  <si>
    <t>BIRNIWA</t>
  </si>
  <si>
    <t>GAGARAWA</t>
  </si>
  <si>
    <t>BUJI</t>
  </si>
  <si>
    <t>DUTSE</t>
  </si>
  <si>
    <t>GARKI</t>
  </si>
  <si>
    <t>GUMEL</t>
  </si>
  <si>
    <t>GURI</t>
  </si>
  <si>
    <t>GWARAM</t>
  </si>
  <si>
    <t>GWIWA</t>
  </si>
  <si>
    <t>HADEJIA</t>
  </si>
  <si>
    <t>JAHUN</t>
  </si>
  <si>
    <t>KAFIN HAUSA</t>
  </si>
  <si>
    <t>KAUGAMA</t>
  </si>
  <si>
    <t>KAZAURE</t>
  </si>
  <si>
    <t>KIRI-KASAMMA</t>
  </si>
  <si>
    <t>KIYAWA</t>
  </si>
  <si>
    <t>MAIGATARI</t>
  </si>
  <si>
    <t>MALAM MADORI</t>
  </si>
  <si>
    <t>MIGA</t>
  </si>
  <si>
    <t>RINGIM</t>
  </si>
  <si>
    <t>RONI</t>
  </si>
  <si>
    <t>SULE TAKARKAR</t>
  </si>
  <si>
    <t>TAURA</t>
  </si>
  <si>
    <t>YANKWASHI</t>
  </si>
  <si>
    <t>BIRNIN GWARI</t>
  </si>
  <si>
    <t>CHIKUN</t>
  </si>
  <si>
    <t>GIWA</t>
  </si>
  <si>
    <t>GWAGWADA</t>
  </si>
  <si>
    <t>IGABI</t>
  </si>
  <si>
    <t>IKARA</t>
  </si>
  <si>
    <t>JABA</t>
  </si>
  <si>
    <t>JEMA'A</t>
  </si>
  <si>
    <t>KACHIA</t>
  </si>
  <si>
    <t>KADUNA NORTH</t>
  </si>
  <si>
    <t>KADUNA SOUTH</t>
  </si>
  <si>
    <t>KAGARKO</t>
  </si>
  <si>
    <t>KAURA</t>
  </si>
  <si>
    <t>KAURU</t>
  </si>
  <si>
    <t>KUBAU</t>
  </si>
  <si>
    <t>KUDAN</t>
  </si>
  <si>
    <t>LERE</t>
  </si>
  <si>
    <t>MAKARFI</t>
  </si>
  <si>
    <t>SABON GARI</t>
  </si>
  <si>
    <t>SANGA</t>
  </si>
  <si>
    <t>SOBA</t>
  </si>
  <si>
    <t>ZANGON KATAF</t>
  </si>
  <si>
    <t>ZARIA</t>
  </si>
  <si>
    <t>AJINGI</t>
  </si>
  <si>
    <t>ALBASU</t>
  </si>
  <si>
    <t>BAGWAI</t>
  </si>
  <si>
    <t>BEBEJI</t>
  </si>
  <si>
    <t>BICHI</t>
  </si>
  <si>
    <t>BUNKURE</t>
  </si>
  <si>
    <t>DALA</t>
  </si>
  <si>
    <t>DANBATTA</t>
  </si>
  <si>
    <t>DAWAKIN KUDU</t>
  </si>
  <si>
    <t>DAWAKIN TOFA</t>
  </si>
  <si>
    <t>DOGUWA</t>
  </si>
  <si>
    <t>FAGGE</t>
  </si>
  <si>
    <t>GABASAWA</t>
  </si>
  <si>
    <t>GARKO</t>
  </si>
  <si>
    <t>GARUN MALLAM</t>
  </si>
  <si>
    <t>GAYA</t>
  </si>
  <si>
    <t>GEZAWA</t>
  </si>
  <si>
    <t>GWALE</t>
  </si>
  <si>
    <t>GWARZO</t>
  </si>
  <si>
    <t>KABO</t>
  </si>
  <si>
    <t>KANO MUNICIPAL</t>
  </si>
  <si>
    <t>KARAYE</t>
  </si>
  <si>
    <t>KIBIYA</t>
  </si>
  <si>
    <t>KIRU</t>
  </si>
  <si>
    <t>KUMBOTSO</t>
  </si>
  <si>
    <t>KUNCHI</t>
  </si>
  <si>
    <t>KURA</t>
  </si>
  <si>
    <t>MADOBI</t>
  </si>
  <si>
    <t>MAKODA</t>
  </si>
  <si>
    <t>MINJIBIR</t>
  </si>
  <si>
    <t>RANO</t>
  </si>
  <si>
    <t>RIMIN GADO</t>
  </si>
  <si>
    <t>ROGO</t>
  </si>
  <si>
    <t>SHANONO</t>
  </si>
  <si>
    <t>SUMAILA</t>
  </si>
  <si>
    <t>TAKAI</t>
  </si>
  <si>
    <t>TARAUNI</t>
  </si>
  <si>
    <t>TOFA</t>
  </si>
  <si>
    <t>TSANYAWA</t>
  </si>
  <si>
    <t>TUDUN WADA</t>
  </si>
  <si>
    <t>UNGOGO</t>
  </si>
  <si>
    <t>WARAWA</t>
  </si>
  <si>
    <t>WUDIL</t>
  </si>
  <si>
    <t>BAKORI</t>
  </si>
  <si>
    <t>BATAGARAWA</t>
  </si>
  <si>
    <t>BATSARI</t>
  </si>
  <si>
    <t>BAURE</t>
  </si>
  <si>
    <t>BINDAWA</t>
  </si>
  <si>
    <t>CHARANCHI</t>
  </si>
  <si>
    <t>DAN-MUSA</t>
  </si>
  <si>
    <t>DANDUME</t>
  </si>
  <si>
    <t>DANJA</t>
  </si>
  <si>
    <t>DAURA</t>
  </si>
  <si>
    <t>DUTSI</t>
  </si>
  <si>
    <t>DUTSINMA</t>
  </si>
  <si>
    <t>FASKARI</t>
  </si>
  <si>
    <t>FUNTUA</t>
  </si>
  <si>
    <t>INGAWA</t>
  </si>
  <si>
    <t>JIBIA</t>
  </si>
  <si>
    <t>KAFUR</t>
  </si>
  <si>
    <t>KAITA</t>
  </si>
  <si>
    <t>KANKARA</t>
  </si>
  <si>
    <t>KANKIA</t>
  </si>
  <si>
    <t>KURFI</t>
  </si>
  <si>
    <t>KUSADA</t>
  </si>
  <si>
    <t>MAIADUA</t>
  </si>
  <si>
    <t>MALUMFASHI</t>
  </si>
  <si>
    <t>MANI</t>
  </si>
  <si>
    <t>MASHI</t>
  </si>
  <si>
    <t>MATAZU</t>
  </si>
  <si>
    <t>MUSAWA</t>
  </si>
  <si>
    <t>RIMI</t>
  </si>
  <si>
    <t>SABUWA</t>
  </si>
  <si>
    <t>SAFANA</t>
  </si>
  <si>
    <t>SANDAMU</t>
  </si>
  <si>
    <t>ZANGO</t>
  </si>
  <si>
    <t>ALIERU</t>
  </si>
  <si>
    <t>AREWA</t>
  </si>
  <si>
    <t>ARGUNGU</t>
  </si>
  <si>
    <t>AUGIE</t>
  </si>
  <si>
    <t>BAGUDO</t>
  </si>
  <si>
    <t>BIRNIN -KEBBI</t>
  </si>
  <si>
    <t>BUNZA</t>
  </si>
  <si>
    <t>DANDI KAMBA</t>
  </si>
  <si>
    <t>DANKO /WASAGU</t>
  </si>
  <si>
    <t>FAKAI</t>
  </si>
  <si>
    <t>GWANDU</t>
  </si>
  <si>
    <t>JEGA</t>
  </si>
  <si>
    <t>KALGO</t>
  </si>
  <si>
    <t>KOKO/BESSE</t>
  </si>
  <si>
    <t>MAIYAMA</t>
  </si>
  <si>
    <t>NGASKI</t>
  </si>
  <si>
    <t>SAKABA</t>
  </si>
  <si>
    <t>SHANGA</t>
  </si>
  <si>
    <t>SURU</t>
  </si>
  <si>
    <t>YAURI</t>
  </si>
  <si>
    <t>ZURU</t>
  </si>
  <si>
    <t>ADAVI</t>
  </si>
  <si>
    <t>AJAOKUTA</t>
  </si>
  <si>
    <t>ANKPA</t>
  </si>
  <si>
    <t>BASSA</t>
  </si>
  <si>
    <t>DEKINA</t>
  </si>
  <si>
    <t>IBAJI</t>
  </si>
  <si>
    <t>IDAH</t>
  </si>
  <si>
    <t>IGALAMELA</t>
  </si>
  <si>
    <t>IJUMU</t>
  </si>
  <si>
    <t>KABBA/BUNU</t>
  </si>
  <si>
    <t>KOTON KARFE</t>
  </si>
  <si>
    <t>MOPA-MURO</t>
  </si>
  <si>
    <t>OFU</t>
  </si>
  <si>
    <t>OGORI/MAGONGO</t>
  </si>
  <si>
    <t>OKEHI</t>
  </si>
  <si>
    <t>OKENE</t>
  </si>
  <si>
    <t>OLAMABORO</t>
  </si>
  <si>
    <t>OMALA</t>
  </si>
  <si>
    <t>YAGBA EAST</t>
  </si>
  <si>
    <t>YAGBA WEST</t>
  </si>
  <si>
    <t>ASA</t>
  </si>
  <si>
    <t>BARUTEN</t>
  </si>
  <si>
    <t>EDU</t>
  </si>
  <si>
    <t>IFELODUN</t>
  </si>
  <si>
    <t>ILORIN EAST</t>
  </si>
  <si>
    <t>ILORIN SOUTH</t>
  </si>
  <si>
    <t>ILORIN WEST</t>
  </si>
  <si>
    <t>IREPODUN</t>
  </si>
  <si>
    <t>KAI AMA</t>
  </si>
  <si>
    <t>MORO</t>
  </si>
  <si>
    <t>OFFA</t>
  </si>
  <si>
    <t>OKE-ERO</t>
  </si>
  <si>
    <t>OSIN</t>
  </si>
  <si>
    <t>OYUN</t>
  </si>
  <si>
    <t>PATEGI</t>
  </si>
  <si>
    <t>AGEGE</t>
  </si>
  <si>
    <t>AJEROMI/IFELODUN</t>
  </si>
  <si>
    <t>ALIMOSHO</t>
  </si>
  <si>
    <t>AMOWO-ODOFIN</t>
  </si>
  <si>
    <t>APAPA</t>
  </si>
  <si>
    <t>BADAGRY</t>
  </si>
  <si>
    <t>EPE</t>
  </si>
  <si>
    <t>ETI-OSA</t>
  </si>
  <si>
    <t>IBEJU-LEKKI</t>
  </si>
  <si>
    <t>IFAKO/IJAYE</t>
  </si>
  <si>
    <t>IKEJA</t>
  </si>
  <si>
    <t>IKORODU</t>
  </si>
  <si>
    <t>KOSOFE</t>
  </si>
  <si>
    <t>LAGOS ISLAND</t>
  </si>
  <si>
    <t>LAGOS MAINLAND</t>
  </si>
  <si>
    <t>MUSHIN</t>
  </si>
  <si>
    <t>OJO</t>
  </si>
  <si>
    <t>OSHODI/ISOLO</t>
  </si>
  <si>
    <t>SOMOLU</t>
  </si>
  <si>
    <t>SURULERE</t>
  </si>
  <si>
    <t>AKWANGA</t>
  </si>
  <si>
    <t>AWE</t>
  </si>
  <si>
    <t>DOMA</t>
  </si>
  <si>
    <t>KARU</t>
  </si>
  <si>
    <t>KEANA</t>
  </si>
  <si>
    <t>KEFFI</t>
  </si>
  <si>
    <t>KOKONA</t>
  </si>
  <si>
    <t>LAFIA</t>
  </si>
  <si>
    <t>NASSARAWA EGGON</t>
  </si>
  <si>
    <t>TOTO</t>
  </si>
  <si>
    <t>WAMBA</t>
  </si>
  <si>
    <t>AGAIE</t>
  </si>
  <si>
    <t>AGWARA</t>
  </si>
  <si>
    <t>BIDA</t>
  </si>
  <si>
    <t>BORGU</t>
  </si>
  <si>
    <t>BOSSO</t>
  </si>
  <si>
    <t>EDATI</t>
  </si>
  <si>
    <t>GBAKO</t>
  </si>
  <si>
    <t>GURARA</t>
  </si>
  <si>
    <t>KATCHA</t>
  </si>
  <si>
    <t>KONTAGORA</t>
  </si>
  <si>
    <t>LAPAI</t>
  </si>
  <si>
    <t>LAVUN</t>
  </si>
  <si>
    <t>MAGAMA</t>
  </si>
  <si>
    <t>MARIGA</t>
  </si>
  <si>
    <t>MASHEGU</t>
  </si>
  <si>
    <t>MINNA</t>
  </si>
  <si>
    <t>MOKWA</t>
  </si>
  <si>
    <t>MUYA</t>
  </si>
  <si>
    <t>PAIKORO</t>
  </si>
  <si>
    <t>RAFI</t>
  </si>
  <si>
    <t>RIJAU</t>
  </si>
  <si>
    <t>SHIRORO</t>
  </si>
  <si>
    <t>SULEJA</t>
  </si>
  <si>
    <t>TAFA</t>
  </si>
  <si>
    <t>WUSHISHI</t>
  </si>
  <si>
    <t>ABEOKUTA NORTH</t>
  </si>
  <si>
    <t>ABEOKUTA SOUTH</t>
  </si>
  <si>
    <t>ADO-ODO/OTA</t>
  </si>
  <si>
    <t>EGBADO NORTH</t>
  </si>
  <si>
    <t>EGBADO SOUTH</t>
  </si>
  <si>
    <t>EWEKORO</t>
  </si>
  <si>
    <t>IFO</t>
  </si>
  <si>
    <t>IJEBU EAST</t>
  </si>
  <si>
    <t>IJEBU NORTH</t>
  </si>
  <si>
    <t>IJEBU ODE</t>
  </si>
  <si>
    <t>IKENNE</t>
  </si>
  <si>
    <t>IMEKO-AFON</t>
  </si>
  <si>
    <t>IPOKIA</t>
  </si>
  <si>
    <t>OBAFEMI/OWODE</t>
  </si>
  <si>
    <t>ODEDA</t>
  </si>
  <si>
    <t>ODOGBOLU</t>
  </si>
  <si>
    <t>OGUN WATER SIDE</t>
  </si>
  <si>
    <t>SAGAMU</t>
  </si>
  <si>
    <t>AKOKO NORTH EAST</t>
  </si>
  <si>
    <t>AKOKO NORTH WEST</t>
  </si>
  <si>
    <t>AKOKO SOUTH WEST</t>
  </si>
  <si>
    <t>AKOKO SOUTH</t>
  </si>
  <si>
    <t>AKURE NORTH</t>
  </si>
  <si>
    <t>AKURE SOUTH</t>
  </si>
  <si>
    <t>IDANRE</t>
  </si>
  <si>
    <t>IFEDORE</t>
  </si>
  <si>
    <t>IKALE/OKITIPUPA</t>
  </si>
  <si>
    <t>ILAJE WEST</t>
  </si>
  <si>
    <t>ILAJE/ESE-EDO</t>
  </si>
  <si>
    <t>ILEOLUJI/OKEIGBO</t>
  </si>
  <si>
    <t>ODE IRELE</t>
  </si>
  <si>
    <t>ODIGBO</t>
  </si>
  <si>
    <t>ONDO EAST</t>
  </si>
  <si>
    <t>ONDO WEST</t>
  </si>
  <si>
    <t>OSE</t>
  </si>
  <si>
    <t>OWO</t>
  </si>
  <si>
    <t>ATAKUMOSA EAST</t>
  </si>
  <si>
    <t>ATAKUMOSA WEST</t>
  </si>
  <si>
    <t>AYEDADE</t>
  </si>
  <si>
    <t>AYEDIRE</t>
  </si>
  <si>
    <t>BOLAWADURO</t>
  </si>
  <si>
    <t>BORIPE</t>
  </si>
  <si>
    <t>EDE NORTH</t>
  </si>
  <si>
    <t>EDE SOUTH</t>
  </si>
  <si>
    <t>EGBEDORE</t>
  </si>
  <si>
    <t>EJIGBO</t>
  </si>
  <si>
    <t>IFE CENTRAL</t>
  </si>
  <si>
    <t>IFE EAST</t>
  </si>
  <si>
    <t>IFE NORTH</t>
  </si>
  <si>
    <t>IFE SOUTH</t>
  </si>
  <si>
    <t>IFEDAYO</t>
  </si>
  <si>
    <t>ILA</t>
  </si>
  <si>
    <t>ILESA EAST</t>
  </si>
  <si>
    <t>ILESHA WEST</t>
  </si>
  <si>
    <t>IREWOLE</t>
  </si>
  <si>
    <t>ISOKAN</t>
  </si>
  <si>
    <t>IWO</t>
  </si>
  <si>
    <t>OBOKUM</t>
  </si>
  <si>
    <t>ODO OTIN</t>
  </si>
  <si>
    <t>OLA-OLUWA</t>
  </si>
  <si>
    <t>OLORUNDA</t>
  </si>
  <si>
    <t>ORIADE</t>
  </si>
  <si>
    <t>OROLU</t>
  </si>
  <si>
    <t>OSOGBO</t>
  </si>
  <si>
    <t>AFIJIO</t>
  </si>
  <si>
    <t>AKINYELE</t>
  </si>
  <si>
    <t>ATIBA</t>
  </si>
  <si>
    <t>ATIGBO</t>
  </si>
  <si>
    <t>EGBEDA</t>
  </si>
  <si>
    <t>IBADAN NORTH</t>
  </si>
  <si>
    <t>IBADAN NORTH EAST</t>
  </si>
  <si>
    <t>IBADAN NORTH WEST</t>
  </si>
  <si>
    <t>IBADAN SOUTH EAST</t>
  </si>
  <si>
    <t>IBADAN SOUTH WEST</t>
  </si>
  <si>
    <t>IBARAPA NORTH</t>
  </si>
  <si>
    <t>IDDO</t>
  </si>
  <si>
    <t>SAKI WEST</t>
  </si>
  <si>
    <t>IREPO</t>
  </si>
  <si>
    <t>ISEYIN</t>
  </si>
  <si>
    <t>ITESIWAJU</t>
  </si>
  <si>
    <t>IWAJOWA</t>
  </si>
  <si>
    <t>IYAMAPO/OLORUNSOGO</t>
  </si>
  <si>
    <t>KAJOLA</t>
  </si>
  <si>
    <t>LAGEMU</t>
  </si>
  <si>
    <t>OGBOMOSO NORTH</t>
  </si>
  <si>
    <t>OGBOMOSO SOUTH</t>
  </si>
  <si>
    <t>OGO-OLUWA</t>
  </si>
  <si>
    <t>OLUYOLE</t>
  </si>
  <si>
    <t>ONA ARA</t>
  </si>
  <si>
    <t>ORELOPE</t>
  </si>
  <si>
    <t>ORI IRE</t>
  </si>
  <si>
    <t>OYO WEST</t>
  </si>
  <si>
    <t>SAKI EAST</t>
  </si>
  <si>
    <t>IFEDAPO</t>
  </si>
  <si>
    <t>BARKIN LADI</t>
  </si>
  <si>
    <t>BOKKOS</t>
  </si>
  <si>
    <t>JOS EAST</t>
  </si>
  <si>
    <t>JOS NORTH</t>
  </si>
  <si>
    <t>JOS SOUTH</t>
  </si>
  <si>
    <t>KANAM</t>
  </si>
  <si>
    <t>KANKE</t>
  </si>
  <si>
    <t>LANGTANG NORTH</t>
  </si>
  <si>
    <t>LANGTANG SOUTH</t>
  </si>
  <si>
    <t>MANGU</t>
  </si>
  <si>
    <t>MIKANG</t>
  </si>
  <si>
    <t>PANKSHIN</t>
  </si>
  <si>
    <t>QUAN-PAN</t>
  </si>
  <si>
    <t>RIYOM</t>
  </si>
  <si>
    <t>SHENDAM</t>
  </si>
  <si>
    <t>WASE</t>
  </si>
  <si>
    <t>AHOADA</t>
  </si>
  <si>
    <t>AHOADA WEST</t>
  </si>
  <si>
    <t>AKUKUTORU</t>
  </si>
  <si>
    <t>ANDONI</t>
  </si>
  <si>
    <t>ASARITORU</t>
  </si>
  <si>
    <t>BONNY</t>
  </si>
  <si>
    <t>DEGEMA</t>
  </si>
  <si>
    <t>ELEME</t>
  </si>
  <si>
    <t>EMOHUA</t>
  </si>
  <si>
    <t>ETCHE</t>
  </si>
  <si>
    <t>GONAKA</t>
  </si>
  <si>
    <t>IKWERRE</t>
  </si>
  <si>
    <t>KHANA</t>
  </si>
  <si>
    <t>OBIO/AKPOR</t>
  </si>
  <si>
    <t>OBUA/ODUAL</t>
  </si>
  <si>
    <t>OGBA/EGBEMA/NDONI</t>
  </si>
  <si>
    <t>OGU/BOLO</t>
  </si>
  <si>
    <t>OKRIKA</t>
  </si>
  <si>
    <t>OMUMMA</t>
  </si>
  <si>
    <t>OPOBO/NKORO</t>
  </si>
  <si>
    <t>OYIGBO</t>
  </si>
  <si>
    <t>PORT HARCOURT</t>
  </si>
  <si>
    <t>TAI</t>
  </si>
  <si>
    <t>BINJI</t>
  </si>
  <si>
    <t>BODINGA</t>
  </si>
  <si>
    <t>DANGE SHUNI</t>
  </si>
  <si>
    <t>GADA</t>
  </si>
  <si>
    <t>GORONYO</t>
  </si>
  <si>
    <t>GUDU</t>
  </si>
  <si>
    <t>GWADABAWA</t>
  </si>
  <si>
    <t>ILLELA</t>
  </si>
  <si>
    <t>ISA</t>
  </si>
  <si>
    <t>KEBBE</t>
  </si>
  <si>
    <t>KWARE</t>
  </si>
  <si>
    <t>RABAH</t>
  </si>
  <si>
    <t>SABON BIRNI</t>
  </si>
  <si>
    <t>SHAGARI</t>
  </si>
  <si>
    <t>SILAME</t>
  </si>
  <si>
    <t>SOKOTO NORTH</t>
  </si>
  <si>
    <t>SOKOTO SOUTH</t>
  </si>
  <si>
    <t>TAMBUWAL</t>
  </si>
  <si>
    <t>TANGAZA</t>
  </si>
  <si>
    <t>TURETA</t>
  </si>
  <si>
    <t>WAMAKKO</t>
  </si>
  <si>
    <t>WURNO</t>
  </si>
  <si>
    <t>YABO</t>
  </si>
  <si>
    <t>ARDO KOLA</t>
  </si>
  <si>
    <t>BALI</t>
  </si>
  <si>
    <t>DONGA</t>
  </si>
  <si>
    <t>GASHAKA</t>
  </si>
  <si>
    <t>GASSOL</t>
  </si>
  <si>
    <t>IBI</t>
  </si>
  <si>
    <t>JALINGO</t>
  </si>
  <si>
    <t>KARIM LAMIDU</t>
  </si>
  <si>
    <t>KURMI</t>
  </si>
  <si>
    <t>LAU</t>
  </si>
  <si>
    <t>SARDAUNA</t>
  </si>
  <si>
    <t>TAKUM</t>
  </si>
  <si>
    <t>USSA</t>
  </si>
  <si>
    <t>WUKARI</t>
  </si>
  <si>
    <t>YORRO</t>
  </si>
  <si>
    <t>ZING</t>
  </si>
  <si>
    <t>BADE</t>
  </si>
  <si>
    <t>BURSARI</t>
  </si>
  <si>
    <t>DAMATURU</t>
  </si>
  <si>
    <t>FIKA</t>
  </si>
  <si>
    <t>FUNE</t>
  </si>
  <si>
    <t>GEIDAM</t>
  </si>
  <si>
    <t>GUJBA</t>
  </si>
  <si>
    <t>GULAMI</t>
  </si>
  <si>
    <t>JAKUSKO</t>
  </si>
  <si>
    <t>KARASUWA</t>
  </si>
  <si>
    <t>MACHINA</t>
  </si>
  <si>
    <t>NANGERE</t>
  </si>
  <si>
    <t>NGURU</t>
  </si>
  <si>
    <t>POTISKUM</t>
  </si>
  <si>
    <t>TARMUA</t>
  </si>
  <si>
    <t>YUNUSARI</t>
  </si>
  <si>
    <t>YUSUFARI</t>
  </si>
  <si>
    <t>ANKA</t>
  </si>
  <si>
    <t>BAKURA</t>
  </si>
  <si>
    <t>BUKKUYUM</t>
  </si>
  <si>
    <t>BUNGUDU</t>
  </si>
  <si>
    <t>GUMMI</t>
  </si>
  <si>
    <t>GUSAU</t>
  </si>
  <si>
    <t>KAURA NAMODA</t>
  </si>
  <si>
    <t>MARADUN</t>
  </si>
  <si>
    <t>MARU</t>
  </si>
  <si>
    <t>SHINKAFI</t>
  </si>
  <si>
    <t>TALATA MAFARA</t>
  </si>
  <si>
    <t>TSAFE</t>
  </si>
  <si>
    <t>ZURMI</t>
  </si>
  <si>
    <t>ABAJI</t>
  </si>
  <si>
    <t>ABUJA MUNICIPAL</t>
  </si>
  <si>
    <t>BWARI</t>
  </si>
  <si>
    <t>GWAGWALADA</t>
  </si>
  <si>
    <t>KUJE</t>
  </si>
  <si>
    <t>KWALI</t>
  </si>
  <si>
    <t>YOLA-NORTH</t>
  </si>
  <si>
    <t>YOLA-SOUTH</t>
  </si>
  <si>
    <t>REMO NORTH</t>
  </si>
  <si>
    <t>IJEBU NORTH-EAST</t>
  </si>
  <si>
    <t>FCT</t>
  </si>
  <si>
    <t>YEAR</t>
  </si>
  <si>
    <t>MONTH</t>
  </si>
  <si>
    <t>DAY</t>
  </si>
  <si>
    <t>PREVIOUS MONTH</t>
  </si>
  <si>
    <t>CURRENTMONTH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</si>
  <si>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</si>
  <si>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</si>
  <si>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</si>
  <si>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</si>
  <si>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</si>
  <si>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</si>
  <si>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</si>
  <si>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</si>
  <si>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</si>
  <si>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</si>
  <si>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</si>
  <si>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</si>
  <si>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Other Deductions   (see Note)</t>
  </si>
  <si>
    <t>ABIA TOTAL</t>
  </si>
  <si>
    <t>ADAMAWA TOTAL</t>
  </si>
  <si>
    <t>AKWA IBOM TOTAL</t>
  </si>
  <si>
    <t>ANAMBRA TOTAL</t>
  </si>
  <si>
    <t>BAUCHI TOTAL</t>
  </si>
  <si>
    <t>BAYELSA TOTAL</t>
  </si>
  <si>
    <t>BENUE TOTAL</t>
  </si>
  <si>
    <t>BORNO TOTAL</t>
  </si>
  <si>
    <t>CROSS RIVER TOTAL</t>
  </si>
  <si>
    <t>DELTA TOTAL</t>
  </si>
  <si>
    <t>EBONYI TOTAL</t>
  </si>
  <si>
    <t>EDO TOTAL</t>
  </si>
  <si>
    <t>EKITI TOTAL</t>
  </si>
  <si>
    <t>ENUGU TOTAL</t>
  </si>
  <si>
    <t>GOMBE TOTAL</t>
  </si>
  <si>
    <t>IMO TOTAL</t>
  </si>
  <si>
    <t>JIGAWA TOTAL</t>
  </si>
  <si>
    <t>KADUNA TOTAL</t>
  </si>
  <si>
    <t>KANO TOTAL</t>
  </si>
  <si>
    <t>KATSINA TOTAL</t>
  </si>
  <si>
    <t>KEBBI TOTAL</t>
  </si>
  <si>
    <t>KOGI TOTAL</t>
  </si>
  <si>
    <t>KWARA TOTAL</t>
  </si>
  <si>
    <t>LAGOS TOTAL</t>
  </si>
  <si>
    <t>NASSARAWA TOTAL</t>
  </si>
  <si>
    <t>NIGER TOTAL</t>
  </si>
  <si>
    <t>OGUN TOTAL</t>
  </si>
  <si>
    <t>ONDO TOTAL</t>
  </si>
  <si>
    <t>OSUN TOTAL</t>
  </si>
  <si>
    <t>OYO TOTAL</t>
  </si>
  <si>
    <t>PLATEAU TOTAL</t>
  </si>
  <si>
    <t>RIVERS TOTAL</t>
  </si>
  <si>
    <t>SOKOTO TOTAL</t>
  </si>
  <si>
    <t>TARABA TOTAL</t>
  </si>
  <si>
    <t>YOBE TOTAL</t>
  </si>
  <si>
    <t>ZAMFARA TOTAL</t>
  </si>
  <si>
    <t>IBARAPA CENTRAL</t>
  </si>
  <si>
    <t>IBARAPA EAST (IFELOJU)</t>
  </si>
  <si>
    <t>CHECK</t>
  </si>
  <si>
    <t>Less Deductions</t>
  </si>
  <si>
    <t>4= 2-3</t>
  </si>
  <si>
    <t>Total (States)</t>
  </si>
  <si>
    <t>14=6+11+12+13</t>
  </si>
  <si>
    <t>15=10+11+12+13</t>
  </si>
  <si>
    <t>Deduction</t>
  </si>
  <si>
    <t>₦</t>
  </si>
  <si>
    <t xml:space="preserve">Distribution of ₦7.867 Billion from FOREX Equalisation   </t>
  </si>
  <si>
    <t xml:space="preserve"> Cost of Collections - DPR</t>
  </si>
  <si>
    <t xml:space="preserve"> Cost of Collections - FIRS</t>
  </si>
  <si>
    <t>FIRS Refunds</t>
  </si>
  <si>
    <t>Refunds on Cost of Collection</t>
  </si>
  <si>
    <t>Police Trust Fund</t>
  </si>
  <si>
    <t>North East Development Commission</t>
  </si>
  <si>
    <t>Summary of Gross Revenue Allocation by Federation Account Allocation Committee for the Month of November, 2020 Shared in December, 2020</t>
  </si>
  <si>
    <t>Distribution of Revenue Allocation to FGN by Federation Account Allocation Committee for the Month of November, 2020 Shared in December, 2020</t>
  </si>
  <si>
    <t>7 = (4 + 5 +6)</t>
  </si>
  <si>
    <t>Distribution of Revenue Allocation to State Governments by Federation Account Allocation Committee for the month of November, 2020 Shared in  December, 2020</t>
  </si>
  <si>
    <t>Suko</t>
  </si>
  <si>
    <t>Distribution from FOREX Equalisation Account</t>
  </si>
  <si>
    <t>Net VAT Allocation</t>
  </si>
  <si>
    <t>FCT, ABUJA</t>
  </si>
  <si>
    <t>Total LGCs</t>
  </si>
  <si>
    <t>7(3+4+5)</t>
  </si>
  <si>
    <t>Summary of Distribution of Revenue Allocation to Local Government Councils by Federation Account Allocation Committee for the month of November, 2020 Shared in December 2020</t>
  </si>
  <si>
    <t>Distribution  of Revenue Allocation to Local Government Councils by Federation Account Allocation Committee for the Month of November, 2020 Shared in December, 2020</t>
  </si>
  <si>
    <t>13% Derivation Refund to Oil Producing 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</si>
</sst>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8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u/>
      <sz val="2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u/>
      <sz val="16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b/>
      <sz val="20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sz val="16"/>
      <name val="Times New Roman"/>
      <family val="1"/>
    </font>
    <font>
      <b/>
      <sz val="16"/>
      <color indexed="8"/>
      <name val="Times New Roman"/>
      <family val="1"/>
    </font>
    <font>
      <b/>
      <u/>
      <sz val="18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sz val="14"/>
      <name val="Times New Roman"/>
      <family val="1"/>
    </font>
    <font>
      <b/>
      <i/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43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quotePrefix="1" applyFont="1" applyBorder="1" applyAlignment="1">
      <alignment horizontal="center"/>
    </xf>
    <xf numFmtId="43" fontId="0" fillId="0" borderId="1" xfId="1" applyFont="1" applyBorder="1"/>
    <xf numFmtId="43" fontId="0" fillId="0" borderId="1" xfId="0" applyNumberFormat="1" applyBorder="1"/>
    <xf numFmtId="40" fontId="0" fillId="0" borderId="1" xfId="0" applyNumberFormat="1" applyBorder="1"/>
    <xf numFmtId="43" fontId="2" fillId="0" borderId="1" xfId="0" applyNumberFormat="1" applyFont="1" applyBorder="1"/>
    <xf numFmtId="43" fontId="0" fillId="0" borderId="2" xfId="1" applyFont="1" applyBorder="1"/>
    <xf numFmtId="43" fontId="2" fillId="0" borderId="4" xfId="1" applyFont="1" applyBorder="1"/>
    <xf numFmtId="0" fontId="0" fillId="2" borderId="0" xfId="0" applyFill="1"/>
    <xf numFmtId="1" fontId="0" fillId="0" borderId="1" xfId="0" applyNumberFormat="1" applyBorder="1"/>
    <xf numFmtId="0" fontId="2" fillId="0" borderId="1" xfId="0" applyFont="1" applyBorder="1"/>
    <xf numFmtId="43" fontId="2" fillId="0" borderId="1" xfId="1" applyFont="1" applyBorder="1"/>
    <xf numFmtId="0" fontId="0" fillId="0" borderId="3" xfId="0" applyBorder="1"/>
    <xf numFmtId="0" fontId="0" fillId="0" borderId="6" xfId="0" applyBorder="1"/>
    <xf numFmtId="0" fontId="0" fillId="0" borderId="0" xfId="0" applyFill="1"/>
    <xf numFmtId="0" fontId="0" fillId="0" borderId="1" xfId="0" applyFill="1" applyBorder="1"/>
    <xf numFmtId="43" fontId="2" fillId="0" borderId="3" xfId="1" applyFont="1" applyBorder="1"/>
    <xf numFmtId="0" fontId="4" fillId="0" borderId="0" xfId="0" applyFont="1" applyBorder="1" applyAlignment="1"/>
    <xf numFmtId="43" fontId="2" fillId="0" borderId="2" xfId="0" applyNumberFormat="1" applyFont="1" applyBorder="1"/>
    <xf numFmtId="0" fontId="0" fillId="0" borderId="0" xfId="0" applyBorder="1"/>
    <xf numFmtId="0" fontId="11" fillId="0" borderId="0" xfId="0" applyFont="1"/>
    <xf numFmtId="0" fontId="0" fillId="0" borderId="1" xfId="0" applyBorder="1" applyAlignment="1">
      <alignment horizontal="center"/>
    </xf>
    <xf numFmtId="0" fontId="2" fillId="0" borderId="6" xfId="0" applyFont="1" applyFill="1" applyBorder="1" applyAlignment="1">
      <alignment vertical="center"/>
    </xf>
    <xf numFmtId="0" fontId="0" fillId="0" borderId="2" xfId="0" applyBorder="1" applyAlignment="1">
      <alignment horizontal="left"/>
    </xf>
    <xf numFmtId="0" fontId="6" fillId="0" borderId="0" xfId="0" applyFont="1" applyAlignment="1">
      <alignment horizontal="center"/>
    </xf>
    <xf numFmtId="37" fontId="0" fillId="0" borderId="1" xfId="0" applyNumberFormat="1" applyBorder="1" applyAlignment="1">
      <alignment horizontal="center"/>
    </xf>
    <xf numFmtId="39" fontId="0" fillId="0" borderId="1" xfId="0" applyNumberFormat="1" applyBorder="1"/>
    <xf numFmtId="43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2" fillId="2" borderId="0" xfId="0" applyFont="1" applyFill="1"/>
    <xf numFmtId="43" fontId="0" fillId="0" borderId="0" xfId="1" applyFont="1"/>
    <xf numFmtId="0" fontId="0" fillId="3" borderId="0" xfId="0" applyFill="1" applyProtection="1">
      <protection locked="0"/>
    </xf>
    <xf numFmtId="17" fontId="0" fillId="0" borderId="0" xfId="0" applyNumberFormat="1"/>
    <xf numFmtId="17" fontId="7" fillId="3" borderId="0" xfId="0" applyNumberFormat="1" applyFont="1" applyFill="1" applyAlignment="1"/>
    <xf numFmtId="2" fontId="0" fillId="0" borderId="0" xfId="0" applyNumberFormat="1"/>
    <xf numFmtId="0" fontId="17" fillId="0" borderId="0" xfId="0" applyFont="1"/>
    <xf numFmtId="0" fontId="16" fillId="0" borderId="0" xfId="0" applyFont="1" applyAlignment="1"/>
    <xf numFmtId="0" fontId="15" fillId="0" borderId="9" xfId="0" applyFont="1" applyBorder="1" applyAlignment="1">
      <alignment horizontal="center"/>
    </xf>
    <xf numFmtId="0" fontId="15" fillId="0" borderId="9" xfId="0" applyFont="1" applyBorder="1" applyAlignment="1"/>
    <xf numFmtId="0" fontId="15" fillId="0" borderId="10" xfId="0" applyFont="1" applyBorder="1" applyAlignment="1"/>
    <xf numFmtId="0" fontId="17" fillId="0" borderId="0" xfId="0" applyFont="1" applyBorder="1"/>
    <xf numFmtId="0" fontId="15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15" fillId="0" borderId="0" xfId="0" quotePrefix="1" applyFont="1" applyBorder="1" applyAlignment="1">
      <alignment horizontal="center"/>
    </xf>
    <xf numFmtId="0" fontId="17" fillId="0" borderId="1" xfId="0" applyFont="1" applyBorder="1"/>
    <xf numFmtId="43" fontId="15" fillId="0" borderId="5" xfId="1" applyFont="1" applyBorder="1" applyAlignment="1"/>
    <xf numFmtId="43" fontId="15" fillId="0" borderId="5" xfId="1" applyFont="1" applyFill="1" applyBorder="1" applyAlignment="1"/>
    <xf numFmtId="43" fontId="18" fillId="0" borderId="1" xfId="1" applyFont="1" applyFill="1" applyBorder="1" applyAlignment="1">
      <alignment horizontal="right" wrapText="1"/>
    </xf>
    <xf numFmtId="43" fontId="15" fillId="0" borderId="1" xfId="1" applyFont="1" applyFill="1" applyBorder="1" applyAlignment="1"/>
    <xf numFmtId="43" fontId="15" fillId="0" borderId="0" xfId="1" applyFont="1" applyBorder="1" applyAlignment="1"/>
    <xf numFmtId="43" fontId="15" fillId="0" borderId="0" xfId="1" applyFont="1" applyBorder="1" applyAlignment="1">
      <alignment horizontal="center"/>
    </xf>
    <xf numFmtId="0" fontId="17" fillId="0" borderId="1" xfId="0" applyFont="1" applyBorder="1" applyAlignment="1">
      <alignment wrapText="1"/>
    </xf>
    <xf numFmtId="43" fontId="15" fillId="0" borderId="1" xfId="1" applyFont="1" applyBorder="1" applyAlignment="1"/>
    <xf numFmtId="43" fontId="15" fillId="0" borderId="11" xfId="1" applyFont="1" applyBorder="1" applyAlignment="1"/>
    <xf numFmtId="164" fontId="17" fillId="0" borderId="0" xfId="0" applyNumberFormat="1" applyFont="1" applyAlignment="1">
      <alignment horizontal="right"/>
    </xf>
    <xf numFmtId="43" fontId="15" fillId="0" borderId="0" xfId="1" applyFont="1" applyAlignment="1">
      <alignment horizontal="center"/>
    </xf>
    <xf numFmtId="0" fontId="15" fillId="0" borderId="0" xfId="0" applyFont="1" applyAlignment="1">
      <alignment horizontal="right"/>
    </xf>
    <xf numFmtId="0" fontId="15" fillId="0" borderId="8" xfId="0" applyFont="1" applyFill="1" applyBorder="1" applyAlignment="1">
      <alignment horizontal="center" wrapText="1"/>
    </xf>
    <xf numFmtId="0" fontId="15" fillId="0" borderId="0" xfId="0" applyFont="1" applyFill="1" applyBorder="1" applyAlignment="1">
      <alignment horizontal="center" wrapText="1"/>
    </xf>
    <xf numFmtId="0" fontId="17" fillId="0" borderId="1" xfId="0" applyFont="1" applyBorder="1" applyAlignment="1"/>
    <xf numFmtId="43" fontId="17" fillId="0" borderId="6" xfId="1" applyFont="1" applyBorder="1"/>
    <xf numFmtId="43" fontId="17" fillId="0" borderId="1" xfId="1" applyFont="1" applyBorder="1"/>
    <xf numFmtId="43" fontId="17" fillId="0" borderId="0" xfId="1" applyFont="1" applyBorder="1"/>
    <xf numFmtId="43" fontId="17" fillId="0" borderId="0" xfId="0" applyNumberFormat="1" applyFont="1" applyBorder="1"/>
    <xf numFmtId="0" fontId="15" fillId="0" borderId="5" xfId="0" applyFont="1" applyBorder="1" applyAlignment="1"/>
    <xf numFmtId="43" fontId="15" fillId="0" borderId="7" xfId="1" applyFont="1" applyBorder="1"/>
    <xf numFmtId="43" fontId="15" fillId="0" borderId="0" xfId="1" applyFont="1" applyBorder="1"/>
    <xf numFmtId="43" fontId="17" fillId="0" borderId="0" xfId="0" applyNumberFormat="1" applyFont="1"/>
    <xf numFmtId="0" fontId="17" fillId="0" borderId="0" xfId="0" applyFont="1" applyFill="1"/>
    <xf numFmtId="164" fontId="17" fillId="0" borderId="0" xfId="0" applyNumberFormat="1" applyFont="1" applyBorder="1"/>
    <xf numFmtId="0" fontId="13" fillId="0" borderId="5" xfId="0" quotePrefix="1" applyFont="1" applyBorder="1" applyAlignment="1">
      <alignment horizontal="center"/>
    </xf>
    <xf numFmtId="0" fontId="15" fillId="0" borderId="3" xfId="0" applyFont="1" applyBorder="1" applyAlignment="1"/>
    <xf numFmtId="0" fontId="15" fillId="0" borderId="0" xfId="0" applyFont="1" applyBorder="1" applyAlignment="1"/>
    <xf numFmtId="0" fontId="13" fillId="0" borderId="0" xfId="0" quotePrefix="1" applyFont="1" applyBorder="1" applyAlignment="1">
      <alignment horizontal="center"/>
    </xf>
    <xf numFmtId="43" fontId="15" fillId="0" borderId="0" xfId="1" applyFont="1" applyFill="1" applyBorder="1" applyAlignment="1"/>
    <xf numFmtId="0" fontId="13" fillId="0" borderId="1" xfId="0" quotePrefix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7" fillId="0" borderId="5" xfId="0" applyFont="1" applyBorder="1" applyAlignment="1">
      <alignment wrapText="1"/>
    </xf>
    <xf numFmtId="43" fontId="15" fillId="0" borderId="12" xfId="1" applyFont="1" applyBorder="1" applyAlignment="1"/>
    <xf numFmtId="43" fontId="15" fillId="0" borderId="13" xfId="1" applyFont="1" applyBorder="1" applyAlignment="1"/>
    <xf numFmtId="0" fontId="14" fillId="0" borderId="5" xfId="0" quotePrefix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4" fillId="0" borderId="1" xfId="0" quotePrefix="1" applyFont="1" applyBorder="1" applyAlignment="1">
      <alignment horizontal="center"/>
    </xf>
    <xf numFmtId="0" fontId="20" fillId="0" borderId="5" xfId="0" quotePrefix="1" applyFont="1" applyBorder="1" applyAlignment="1">
      <alignment horizontal="center"/>
    </xf>
    <xf numFmtId="0" fontId="21" fillId="0" borderId="5" xfId="0" quotePrefix="1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165" fontId="22" fillId="0" borderId="1" xfId="1" applyNumberFormat="1" applyFont="1" applyBorder="1" applyAlignment="1">
      <alignment horizontal="left"/>
    </xf>
    <xf numFmtId="165" fontId="22" fillId="0" borderId="1" xfId="1" applyNumberFormat="1" applyFont="1" applyBorder="1" applyAlignment="1">
      <alignment horizontal="left" vertical="top"/>
    </xf>
    <xf numFmtId="43" fontId="22" fillId="0" borderId="1" xfId="1" applyFont="1" applyBorder="1" applyAlignment="1">
      <alignment horizontal="left" vertical="top"/>
    </xf>
    <xf numFmtId="43" fontId="22" fillId="0" borderId="1" xfId="1" applyFont="1" applyBorder="1" applyAlignment="1">
      <alignment horizontal="center"/>
    </xf>
    <xf numFmtId="43" fontId="23" fillId="0" borderId="1" xfId="1" applyFont="1" applyBorder="1"/>
    <xf numFmtId="43" fontId="23" fillId="0" borderId="1" xfId="1" applyFont="1" applyBorder="1" applyAlignment="1">
      <alignment wrapText="1"/>
    </xf>
    <xf numFmtId="43" fontId="23" fillId="0" borderId="1" xfId="1" applyFont="1" applyBorder="1" applyAlignment="1">
      <alignment horizontal="center" wrapText="1"/>
    </xf>
    <xf numFmtId="43" fontId="23" fillId="0" borderId="1" xfId="1" applyFont="1" applyBorder="1" applyAlignment="1">
      <alignment horizontal="center"/>
    </xf>
    <xf numFmtId="43" fontId="24" fillId="0" borderId="1" xfId="1" applyFont="1" applyBorder="1"/>
    <xf numFmtId="165" fontId="24" fillId="0" borderId="1" xfId="1" applyNumberFormat="1" applyFont="1" applyBorder="1" applyAlignment="1">
      <alignment horizontal="left"/>
    </xf>
    <xf numFmtId="165" fontId="24" fillId="0" borderId="1" xfId="1" applyNumberFormat="1" applyFont="1" applyBorder="1"/>
    <xf numFmtId="43" fontId="22" fillId="0" borderId="1" xfId="1" applyFont="1" applyBorder="1"/>
    <xf numFmtId="43" fontId="21" fillId="0" borderId="1" xfId="1" applyFont="1" applyBorder="1"/>
    <xf numFmtId="43" fontId="0" fillId="2" borderId="0" xfId="0" applyNumberFormat="1" applyFill="1"/>
    <xf numFmtId="0" fontId="20" fillId="0" borderId="1" xfId="0" quotePrefix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26" fillId="0" borderId="3" xfId="0" applyFont="1" applyBorder="1" applyAlignment="1">
      <alignment vertical="center" wrapText="1"/>
    </xf>
    <xf numFmtId="0" fontId="27" fillId="2" borderId="0" xfId="0" applyFont="1" applyFill="1"/>
    <xf numFmtId="0" fontId="27" fillId="0" borderId="1" xfId="0" applyFont="1" applyFill="1" applyBorder="1"/>
    <xf numFmtId="43" fontId="20" fillId="0" borderId="0" xfId="1" applyFont="1" applyBorder="1" applyAlignment="1">
      <alignment horizontal="center"/>
    </xf>
    <xf numFmtId="0" fontId="19" fillId="0" borderId="0" xfId="0" applyFont="1" applyBorder="1" applyAlignment="1">
      <alignment horizontal="left" wrapText="1"/>
    </xf>
    <xf numFmtId="0" fontId="19" fillId="0" borderId="0" xfId="0" applyFont="1" applyAlignment="1">
      <alignment horizontal="left"/>
    </xf>
    <xf numFmtId="0" fontId="9" fillId="0" borderId="5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2" fillId="0" borderId="5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6" fillId="0" borderId="0" xfId="0" applyFont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5" fillId="0" borderId="0" xfId="0" applyFont="1" applyAlignment="1">
      <alignment horizontal="left" wrapText="1"/>
    </xf>
    <xf numFmtId="0" fontId="22" fillId="0" borderId="1" xfId="0" applyFont="1" applyBorder="1" applyAlignment="1">
      <alignment horizontal="center" wrapText="1"/>
    </xf>
    <xf numFmtId="165" fontId="24" fillId="0" borderId="1" xfId="1" applyNumberFormat="1" applyFont="1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9"/>
  <sheetViews>
    <sheetView workbookViewId="0">
      <selection activeCell="A20" sqref="A20"/>
    </sheetView>
  </sheetViews>
  <sheetFormatPr defaultRowHeight="12.75" x14ac:dyDescent="0.2"/>
  <cols>
    <col min="2" max="2" width="23" bestFit="1" customWidth="1"/>
    <col min="6" max="6" width="24.5703125" customWidth="1"/>
  </cols>
  <sheetData>
    <row r="1" spans="1:8" ht="23.1" customHeight="1" x14ac:dyDescent="0.2">
      <c r="B1">
        <f ca="1">MONTH(NOW())</f>
        <v>1</v>
      </c>
      <c r="C1">
        <f ca="1">YEAR(NOW())</f>
        <v>2021</v>
      </c>
    </row>
    <row r="2" spans="1:8" ht="23.1" customHeight="1" x14ac:dyDescent="0.2"/>
    <row r="3" spans="1:8" ht="23.1" customHeight="1" x14ac:dyDescent="0.2">
      <c r="B3" t="s">
        <v>838</v>
      </c>
      <c r="F3" t="s">
        <v>839</v>
      </c>
    </row>
    <row r="4" spans="1:8" ht="23.1" customHeight="1" x14ac:dyDescent="0.2">
      <c r="B4" t="s">
        <v>835</v>
      </c>
      <c r="C4" t="s">
        <v>836</v>
      </c>
      <c r="D4" t="s">
        <v>837</v>
      </c>
      <c r="F4" t="s">
        <v>835</v>
      </c>
      <c r="G4" t="s">
        <v>836</v>
      </c>
      <c r="H4" t="s">
        <v>837</v>
      </c>
    </row>
    <row r="5" spans="1:8" ht="23.1" customHeight="1" x14ac:dyDescent="0.2">
      <c r="B5" s="35" t="e">
        <f>IF(G5=1,F5-1,F5)</f>
        <v>#REF!</v>
      </c>
      <c r="C5" s="35" t="e">
        <f>IF(G5=1,12,G5-1)</f>
        <v>#REF!</v>
      </c>
      <c r="F5" t="e">
        <f>YEAR(ACCTDATE)</f>
        <v>#REF!</v>
      </c>
      <c r="G5" t="e">
        <f>MONTH(ACCTDATE)</f>
        <v>#REF!</v>
      </c>
    </row>
    <row r="6" spans="1:8" ht="23.1" customHeight="1" x14ac:dyDescent="0.35">
      <c r="B6" s="37" t="e">
        <f>LOOKUP(C5,A8:B19)</f>
        <v>#REF!</v>
      </c>
      <c r="F6" s="37" t="e">
        <f>IF(G5=1,LOOKUP(G5,E8:F19),LOOKUP(G5,A8:B19))</f>
        <v>#REF!</v>
      </c>
    </row>
    <row r="8" spans="1:8" x14ac:dyDescent="0.2">
      <c r="A8">
        <v>1</v>
      </c>
      <c r="B8" s="38" t="e">
        <f>D8&amp;"-"&amp;RIGHT(B$5,2)</f>
        <v>#REF!</v>
      </c>
      <c r="D8" s="36" t="s">
        <v>848</v>
      </c>
      <c r="E8">
        <v>1</v>
      </c>
      <c r="F8" s="38" t="e">
        <f>D8&amp;"-"&amp;RIGHT(F$5,2)</f>
        <v>#REF!</v>
      </c>
    </row>
    <row r="9" spans="1:8" x14ac:dyDescent="0.2">
      <c r="A9">
        <v>2</v>
      </c>
      <c r="B9" s="38" t="e">
        <f t="shared" ref="B9:B19" si="0">D9&amp;"-"&amp;RIGHT(B$5,2)</f>
        <v>#REF!</v>
      </c>
      <c r="D9" s="36" t="s">
        <v>849</v>
      </c>
      <c r="E9">
        <v>2</v>
      </c>
      <c r="F9" s="38" t="e">
        <f t="shared" ref="F9:F19" si="1">D9&amp;"-"&amp;RIGHT(F$5,2)</f>
        <v>#REF!</v>
      </c>
    </row>
    <row r="10" spans="1:8" x14ac:dyDescent="0.2">
      <c r="A10">
        <v>3</v>
      </c>
      <c r="B10" s="38" t="e">
        <f t="shared" si="0"/>
        <v>#REF!</v>
      </c>
      <c r="D10" s="36" t="s">
        <v>850</v>
      </c>
      <c r="E10">
        <v>3</v>
      </c>
      <c r="F10" s="38" t="e">
        <f t="shared" si="1"/>
        <v>#REF!</v>
      </c>
    </row>
    <row r="11" spans="1:8" x14ac:dyDescent="0.2">
      <c r="A11">
        <v>4</v>
      </c>
      <c r="B11" s="38" t="e">
        <f t="shared" si="0"/>
        <v>#REF!</v>
      </c>
      <c r="D11" s="36" t="s">
        <v>851</v>
      </c>
      <c r="E11">
        <v>4</v>
      </c>
      <c r="F11" s="38" t="e">
        <f t="shared" si="1"/>
        <v>#REF!</v>
      </c>
    </row>
    <row r="12" spans="1:8" x14ac:dyDescent="0.2">
      <c r="A12">
        <v>5</v>
      </c>
      <c r="B12" s="38" t="e">
        <f t="shared" si="0"/>
        <v>#REF!</v>
      </c>
      <c r="D12" s="36" t="s">
        <v>840</v>
      </c>
      <c r="E12">
        <v>5</v>
      </c>
      <c r="F12" s="38" t="e">
        <f t="shared" si="1"/>
        <v>#REF!</v>
      </c>
    </row>
    <row r="13" spans="1:8" x14ac:dyDescent="0.2">
      <c r="A13">
        <v>6</v>
      </c>
      <c r="B13" s="38" t="e">
        <f t="shared" si="0"/>
        <v>#REF!</v>
      </c>
      <c r="D13" s="36" t="s">
        <v>841</v>
      </c>
      <c r="E13">
        <v>6</v>
      </c>
      <c r="F13" s="38" t="e">
        <f t="shared" si="1"/>
        <v>#REF!</v>
      </c>
    </row>
    <row r="14" spans="1:8" x14ac:dyDescent="0.2">
      <c r="A14">
        <v>7</v>
      </c>
      <c r="B14" s="38" t="e">
        <f t="shared" si="0"/>
        <v>#REF!</v>
      </c>
      <c r="D14" s="36" t="s">
        <v>842</v>
      </c>
      <c r="E14">
        <v>7</v>
      </c>
      <c r="F14" s="38" t="e">
        <f t="shared" si="1"/>
        <v>#REF!</v>
      </c>
    </row>
    <row r="15" spans="1:8" x14ac:dyDescent="0.2">
      <c r="A15">
        <v>8</v>
      </c>
      <c r="B15" s="38" t="e">
        <f t="shared" si="0"/>
        <v>#REF!</v>
      </c>
      <c r="D15" s="36" t="s">
        <v>843</v>
      </c>
      <c r="E15">
        <v>8</v>
      </c>
      <c r="F15" s="38" t="e">
        <f t="shared" si="1"/>
        <v>#REF!</v>
      </c>
    </row>
    <row r="16" spans="1:8" x14ac:dyDescent="0.2">
      <c r="A16">
        <v>9</v>
      </c>
      <c r="B16" s="38" t="e">
        <f t="shared" si="0"/>
        <v>#REF!</v>
      </c>
      <c r="D16" s="36" t="s">
        <v>844</v>
      </c>
      <c r="E16">
        <v>9</v>
      </c>
      <c r="F16" s="38" t="e">
        <f t="shared" si="1"/>
        <v>#REF!</v>
      </c>
    </row>
    <row r="17" spans="1:6" x14ac:dyDescent="0.2">
      <c r="A17">
        <v>10</v>
      </c>
      <c r="B17" s="38" t="e">
        <f t="shared" si="0"/>
        <v>#REF!</v>
      </c>
      <c r="D17" s="36" t="s">
        <v>845</v>
      </c>
      <c r="E17">
        <v>10</v>
      </c>
      <c r="F17" s="38" t="e">
        <f t="shared" si="1"/>
        <v>#REF!</v>
      </c>
    </row>
    <row r="18" spans="1:6" x14ac:dyDescent="0.2">
      <c r="A18">
        <v>11</v>
      </c>
      <c r="B18" s="38" t="e">
        <f t="shared" si="0"/>
        <v>#REF!</v>
      </c>
      <c r="D18" s="36" t="s">
        <v>846</v>
      </c>
      <c r="E18">
        <v>11</v>
      </c>
      <c r="F18" s="38" t="e">
        <f t="shared" si="1"/>
        <v>#REF!</v>
      </c>
    </row>
    <row r="19" spans="1:6" x14ac:dyDescent="0.2">
      <c r="A19">
        <v>12</v>
      </c>
      <c r="B19" s="38" t="e">
        <f t="shared" si="0"/>
        <v>#REF!</v>
      </c>
      <c r="D19" s="36" t="s">
        <v>847</v>
      </c>
      <c r="E19">
        <v>12</v>
      </c>
      <c r="F19" s="38" t="e">
        <f t="shared" si="1"/>
        <v>#REF!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">
    <pageSetUpPr fitToPage="1"/>
  </sheetPr>
  <dimension ref="A1:P37"/>
  <sheetViews>
    <sheetView topLeftCell="A16" zoomScale="70" workbookViewId="0">
      <selection activeCell="A32" sqref="A32:XFD40"/>
    </sheetView>
  </sheetViews>
  <sheetFormatPr defaultRowHeight="12.75" x14ac:dyDescent="0.2"/>
  <cols>
    <col min="1" max="1" width="6.28515625" customWidth="1"/>
    <col min="2" max="2" width="40.85546875" customWidth="1"/>
    <col min="3" max="3" width="34.42578125" customWidth="1"/>
    <col min="4" max="4" width="32.85546875" customWidth="1"/>
    <col min="5" max="6" width="30.85546875" customWidth="1"/>
    <col min="7" max="7" width="31.7109375" customWidth="1"/>
    <col min="8" max="8" width="30.28515625" bestFit="1" customWidth="1"/>
    <col min="9" max="9" width="28.85546875" customWidth="1"/>
    <col min="10" max="10" width="30" customWidth="1"/>
    <col min="11" max="11" width="23.42578125" bestFit="1" customWidth="1"/>
    <col min="13" max="14" width="9.140625" hidden="1" customWidth="1"/>
  </cols>
  <sheetData>
    <row r="1" spans="1:16" ht="36.75" customHeight="1" x14ac:dyDescent="0.4">
      <c r="A1" s="114" t="s">
        <v>906</v>
      </c>
      <c r="B1" s="114"/>
      <c r="C1" s="114"/>
      <c r="D1" s="114"/>
      <c r="E1" s="114"/>
      <c r="F1" s="114"/>
      <c r="G1" s="114"/>
      <c r="H1" s="114"/>
      <c r="I1" s="40"/>
      <c r="J1" s="40"/>
      <c r="K1" s="20"/>
      <c r="L1" s="20"/>
      <c r="M1" s="20"/>
      <c r="N1" s="20"/>
      <c r="O1" s="20"/>
      <c r="P1" s="20"/>
    </row>
    <row r="2" spans="1:16" ht="20.25" customHeight="1" x14ac:dyDescent="0.3">
      <c r="A2" s="39"/>
      <c r="B2" s="39"/>
      <c r="C2" s="41"/>
      <c r="D2" s="42"/>
      <c r="E2" s="42"/>
      <c r="F2" s="42"/>
      <c r="G2" s="79"/>
      <c r="H2" s="43"/>
      <c r="I2" s="44"/>
      <c r="J2" s="44"/>
    </row>
    <row r="3" spans="1:16" ht="105" customHeight="1" x14ac:dyDescent="0.3">
      <c r="A3" s="78" t="s">
        <v>0</v>
      </c>
      <c r="B3" s="78" t="s">
        <v>22</v>
      </c>
      <c r="C3" s="45" t="s">
        <v>17</v>
      </c>
      <c r="D3" s="47" t="s">
        <v>899</v>
      </c>
      <c r="E3" s="46" t="s">
        <v>29</v>
      </c>
      <c r="F3" s="46" t="s">
        <v>18</v>
      </c>
      <c r="G3" s="48"/>
      <c r="H3" s="48"/>
      <c r="I3" s="48"/>
      <c r="J3" s="39"/>
    </row>
    <row r="4" spans="1:16" ht="30" customHeight="1" x14ac:dyDescent="0.35">
      <c r="A4" s="46"/>
      <c r="B4" s="46"/>
      <c r="C4" s="77" t="s">
        <v>898</v>
      </c>
      <c r="D4" s="77" t="s">
        <v>898</v>
      </c>
      <c r="E4" s="77" t="s">
        <v>898</v>
      </c>
      <c r="F4" s="82" t="s">
        <v>898</v>
      </c>
      <c r="G4" s="80"/>
      <c r="H4" s="80"/>
      <c r="I4" s="50"/>
      <c r="J4" s="39"/>
    </row>
    <row r="5" spans="1:16" ht="30" customHeight="1" x14ac:dyDescent="0.3">
      <c r="A5" s="51">
        <v>1</v>
      </c>
      <c r="B5" s="51" t="s">
        <v>26</v>
      </c>
      <c r="C5" s="52">
        <v>190122055909.38879</v>
      </c>
      <c r="D5" s="54">
        <v>3605820604.7772002</v>
      </c>
      <c r="E5" s="53">
        <v>21871688831.981998</v>
      </c>
      <c r="F5" s="55">
        <f>C5+D5+E5</f>
        <v>215599565346.14798</v>
      </c>
      <c r="G5" s="81"/>
      <c r="H5" s="81"/>
      <c r="I5" s="113"/>
      <c r="J5" s="39"/>
    </row>
    <row r="6" spans="1:16" ht="20.25" x14ac:dyDescent="0.3">
      <c r="A6" s="51">
        <v>2</v>
      </c>
      <c r="B6" s="51" t="s">
        <v>31</v>
      </c>
      <c r="C6" s="52">
        <v>96432447492.385498</v>
      </c>
      <c r="D6" s="54">
        <v>1828920397.8673</v>
      </c>
      <c r="E6" s="52">
        <v>72905629439.940002</v>
      </c>
      <c r="F6" s="55">
        <f t="shared" ref="F6:F16" si="0">C6+D6+E6</f>
        <v>171166997330.19281</v>
      </c>
      <c r="G6" s="56"/>
      <c r="H6" s="81"/>
      <c r="I6" s="113"/>
      <c r="J6" s="39"/>
    </row>
    <row r="7" spans="1:16" ht="20.25" x14ac:dyDescent="0.3">
      <c r="A7" s="51">
        <v>3</v>
      </c>
      <c r="B7" s="51" t="s">
        <v>32</v>
      </c>
      <c r="C7" s="52">
        <v>74345374937.991806</v>
      </c>
      <c r="D7" s="59">
        <v>1410020965.4216001</v>
      </c>
      <c r="E7" s="52">
        <v>51033940607.958</v>
      </c>
      <c r="F7" s="55">
        <f t="shared" si="0"/>
        <v>126789336511.3714</v>
      </c>
      <c r="G7" s="56"/>
      <c r="H7" s="81"/>
      <c r="I7" s="57"/>
      <c r="J7" s="39"/>
    </row>
    <row r="8" spans="1:16" ht="20.25" x14ac:dyDescent="0.3">
      <c r="A8" s="51">
        <v>4</v>
      </c>
      <c r="B8" s="51" t="s">
        <v>19</v>
      </c>
      <c r="C8" s="52">
        <v>30369781529.103901</v>
      </c>
      <c r="D8" s="54">
        <v>1022780523.9639</v>
      </c>
      <c r="E8" s="52">
        <v>0</v>
      </c>
      <c r="F8" s="55">
        <f t="shared" si="0"/>
        <v>31392562053.067802</v>
      </c>
      <c r="G8" s="56"/>
      <c r="H8" s="81"/>
      <c r="I8" s="57"/>
      <c r="J8" s="39"/>
    </row>
    <row r="9" spans="1:16" ht="20.25" x14ac:dyDescent="0.3">
      <c r="A9" s="51">
        <v>5</v>
      </c>
      <c r="B9" s="51" t="s">
        <v>36</v>
      </c>
      <c r="C9" s="52">
        <v>7119237224.6599998</v>
      </c>
      <c r="D9" s="52">
        <v>0</v>
      </c>
      <c r="E9" s="52">
        <v>747427190.92999995</v>
      </c>
      <c r="F9" s="55">
        <f t="shared" si="0"/>
        <v>7866664415.5900002</v>
      </c>
      <c r="G9" s="56"/>
      <c r="H9" s="81"/>
      <c r="I9" s="57"/>
      <c r="J9" s="39"/>
    </row>
    <row r="10" spans="1:16" ht="20.25" x14ac:dyDescent="0.3">
      <c r="A10" s="51">
        <v>6</v>
      </c>
      <c r="B10" s="58" t="s">
        <v>900</v>
      </c>
      <c r="C10" s="86">
        <v>3983845101.6599998</v>
      </c>
      <c r="D10" s="52">
        <v>0</v>
      </c>
      <c r="E10" s="52">
        <v>0</v>
      </c>
      <c r="F10" s="55">
        <f t="shared" si="0"/>
        <v>3983845101.6599998</v>
      </c>
      <c r="G10" s="56"/>
      <c r="H10" s="81"/>
      <c r="I10" s="57"/>
      <c r="J10" s="39"/>
    </row>
    <row r="11" spans="1:16" ht="20.25" x14ac:dyDescent="0.3">
      <c r="A11" s="51">
        <v>7</v>
      </c>
      <c r="B11" s="84" t="s">
        <v>901</v>
      </c>
      <c r="C11" s="59">
        <v>3881778025.25</v>
      </c>
      <c r="D11" s="85">
        <v>0</v>
      </c>
      <c r="E11" s="52">
        <v>5524024803.8999996</v>
      </c>
      <c r="F11" s="55">
        <f t="shared" si="0"/>
        <v>9405802829.1499996</v>
      </c>
      <c r="G11" s="56"/>
      <c r="H11" s="81"/>
      <c r="I11" s="57"/>
      <c r="J11" s="39"/>
    </row>
    <row r="12" spans="1:16" ht="20.25" x14ac:dyDescent="0.3">
      <c r="A12" s="51">
        <v>8</v>
      </c>
      <c r="B12" s="84" t="s">
        <v>902</v>
      </c>
      <c r="C12" s="59">
        <v>4000000000</v>
      </c>
      <c r="D12" s="85">
        <v>0</v>
      </c>
      <c r="E12" s="52">
        <v>0</v>
      </c>
      <c r="F12" s="55">
        <f t="shared" si="0"/>
        <v>4000000000</v>
      </c>
      <c r="G12" s="56"/>
      <c r="H12" s="81"/>
      <c r="I12" s="57"/>
      <c r="J12" s="39"/>
    </row>
    <row r="13" spans="1:16" ht="20.25" x14ac:dyDescent="0.3">
      <c r="A13" s="51">
        <v>9</v>
      </c>
      <c r="B13" s="84" t="s">
        <v>903</v>
      </c>
      <c r="C13" s="59">
        <v>100000000</v>
      </c>
      <c r="D13" s="85">
        <v>0</v>
      </c>
      <c r="E13" s="52"/>
      <c r="F13" s="55">
        <f t="shared" si="0"/>
        <v>100000000</v>
      </c>
      <c r="G13" s="56"/>
      <c r="H13" s="81"/>
      <c r="I13" s="57"/>
      <c r="J13" s="39"/>
    </row>
    <row r="14" spans="1:16" ht="20.25" x14ac:dyDescent="0.3">
      <c r="A14" s="51">
        <v>10</v>
      </c>
      <c r="B14" s="84" t="s">
        <v>904</v>
      </c>
      <c r="C14" s="59">
        <v>2182286238.9299998</v>
      </c>
      <c r="D14" s="85">
        <v>0</v>
      </c>
      <c r="E14" s="52"/>
      <c r="F14" s="55">
        <f t="shared" si="0"/>
        <v>2182286238.9299998</v>
      </c>
      <c r="G14" s="56"/>
      <c r="H14" s="81"/>
      <c r="I14" s="57"/>
      <c r="J14" s="39"/>
    </row>
    <row r="15" spans="1:16" ht="40.5" x14ac:dyDescent="0.3">
      <c r="A15" s="51">
        <v>11</v>
      </c>
      <c r="B15" s="84" t="s">
        <v>905</v>
      </c>
      <c r="C15" s="59">
        <v>0</v>
      </c>
      <c r="D15" s="59"/>
      <c r="E15" s="52">
        <v>4703588996.1300001</v>
      </c>
      <c r="F15" s="55">
        <f t="shared" si="0"/>
        <v>4703588996.1300001</v>
      </c>
      <c r="G15" s="56"/>
      <c r="H15" s="81"/>
      <c r="I15" s="57"/>
      <c r="J15" s="39"/>
    </row>
    <row r="16" spans="1:16" ht="40.5" x14ac:dyDescent="0.3">
      <c r="A16" s="51">
        <v>12</v>
      </c>
      <c r="B16" s="58" t="s">
        <v>918</v>
      </c>
      <c r="C16" s="59">
        <v>23920441326.360001</v>
      </c>
      <c r="D16" s="59"/>
      <c r="E16" s="59"/>
      <c r="F16" s="55">
        <f t="shared" si="0"/>
        <v>23920441326.360001</v>
      </c>
      <c r="G16" s="56"/>
      <c r="H16" s="81"/>
      <c r="I16" s="57"/>
      <c r="J16" s="39"/>
    </row>
    <row r="17" spans="1:11" ht="26.25" thickBot="1" x14ac:dyDescent="0.4">
      <c r="A17" s="51"/>
      <c r="B17" s="83" t="s">
        <v>18</v>
      </c>
      <c r="C17" s="60">
        <f>SUM(C5:C16)</f>
        <v>436457247785.72992</v>
      </c>
      <c r="D17" s="60">
        <f t="shared" ref="D17:E17" si="1">SUM(D5:D16)</f>
        <v>7867542492.0300007</v>
      </c>
      <c r="E17" s="60">
        <f t="shared" si="1"/>
        <v>156786299870.84</v>
      </c>
      <c r="F17" s="60">
        <f>SUM(F5:F16)</f>
        <v>601111090148.6001</v>
      </c>
      <c r="G17" s="56"/>
      <c r="H17" s="56"/>
      <c r="I17" s="56"/>
      <c r="J17" s="39"/>
    </row>
    <row r="18" spans="1:11" ht="21" thickTop="1" x14ac:dyDescent="0.3">
      <c r="A18" s="39"/>
      <c r="B18" s="61" t="s">
        <v>35</v>
      </c>
      <c r="C18" s="62"/>
      <c r="D18" s="62"/>
      <c r="E18" s="62"/>
      <c r="F18" s="62"/>
      <c r="G18" s="62"/>
      <c r="H18" s="62"/>
      <c r="I18" s="57"/>
      <c r="J18" s="57"/>
    </row>
    <row r="19" spans="1:11" ht="20.25" x14ac:dyDescent="0.3">
      <c r="A19" s="39"/>
      <c r="B19" s="39"/>
      <c r="C19" s="62"/>
      <c r="D19" s="63"/>
      <c r="E19" s="63"/>
      <c r="F19" s="63" t="s">
        <v>23</v>
      </c>
      <c r="G19" s="63"/>
      <c r="H19" s="62"/>
      <c r="I19" s="62"/>
      <c r="J19" s="62"/>
    </row>
    <row r="20" spans="1:11" ht="22.5" x14ac:dyDescent="0.3">
      <c r="A20" s="115" t="s">
        <v>907</v>
      </c>
      <c r="B20" s="115"/>
      <c r="C20" s="115"/>
      <c r="D20" s="115"/>
      <c r="E20" s="115"/>
      <c r="F20" s="115"/>
      <c r="G20" s="115"/>
      <c r="H20" s="115"/>
      <c r="I20" s="115"/>
      <c r="J20" s="115"/>
    </row>
    <row r="21" spans="1:11" ht="16.5" customHeight="1" x14ac:dyDescent="0.3">
      <c r="A21" s="39"/>
      <c r="B21" s="39"/>
      <c r="C21" s="39"/>
      <c r="D21" s="39"/>
      <c r="E21" s="39"/>
      <c r="F21" s="39"/>
      <c r="G21" s="39"/>
      <c r="H21" s="39"/>
      <c r="I21" s="39"/>
      <c r="J21" s="39"/>
    </row>
    <row r="22" spans="1:11" ht="30" customHeight="1" x14ac:dyDescent="0.3">
      <c r="A22" s="46"/>
      <c r="B22" s="46">
        <v>1</v>
      </c>
      <c r="C22" s="46">
        <v>2</v>
      </c>
      <c r="D22" s="46">
        <v>3</v>
      </c>
      <c r="E22" s="46" t="s">
        <v>893</v>
      </c>
      <c r="F22" s="45">
        <v>5</v>
      </c>
      <c r="G22" s="46">
        <v>6</v>
      </c>
      <c r="H22" s="46" t="s">
        <v>908</v>
      </c>
      <c r="I22" s="48"/>
      <c r="J22" s="44"/>
    </row>
    <row r="23" spans="1:11" ht="75.75" customHeight="1" x14ac:dyDescent="0.3">
      <c r="A23" s="47" t="s">
        <v>0</v>
      </c>
      <c r="B23" s="47" t="s">
        <v>22</v>
      </c>
      <c r="C23" s="64" t="s">
        <v>7</v>
      </c>
      <c r="D23" s="47" t="s">
        <v>892</v>
      </c>
      <c r="E23" s="47" t="s">
        <v>15</v>
      </c>
      <c r="F23" s="47" t="s">
        <v>899</v>
      </c>
      <c r="G23" s="47" t="s">
        <v>29</v>
      </c>
      <c r="H23" s="47" t="s">
        <v>16</v>
      </c>
      <c r="I23" s="49"/>
      <c r="J23" s="65"/>
    </row>
    <row r="24" spans="1:11" ht="30" customHeight="1" x14ac:dyDescent="0.3">
      <c r="A24" s="51"/>
      <c r="B24" s="51"/>
      <c r="C24" s="87" t="s">
        <v>898</v>
      </c>
      <c r="D24" s="87" t="s">
        <v>898</v>
      </c>
      <c r="E24" s="87" t="s">
        <v>898</v>
      </c>
      <c r="F24" s="87" t="s">
        <v>898</v>
      </c>
      <c r="G24" s="87" t="s">
        <v>898</v>
      </c>
      <c r="H24" s="90" t="s">
        <v>898</v>
      </c>
      <c r="I24" s="50"/>
      <c r="J24" s="50"/>
    </row>
    <row r="25" spans="1:11" ht="30" customHeight="1" x14ac:dyDescent="0.3">
      <c r="A25" s="51">
        <v>1</v>
      </c>
      <c r="B25" s="66" t="s">
        <v>20</v>
      </c>
      <c r="C25" s="67">
        <v>175036440994.78659</v>
      </c>
      <c r="D25" s="67">
        <v>54952095630.660004</v>
      </c>
      <c r="E25" s="67">
        <f>C25-D25</f>
        <v>120084345364.12659</v>
      </c>
      <c r="F25" s="67">
        <v>3319709554.5121002</v>
      </c>
      <c r="G25" s="68">
        <v>20413576243.18</v>
      </c>
      <c r="H25" s="68">
        <f>E25+F25+G25</f>
        <v>143817631161.8187</v>
      </c>
      <c r="I25" s="69"/>
      <c r="J25" s="70"/>
    </row>
    <row r="26" spans="1:11" ht="30" customHeight="1" x14ac:dyDescent="0.3">
      <c r="A26" s="51">
        <v>2</v>
      </c>
      <c r="B26" s="66" t="s">
        <v>21</v>
      </c>
      <c r="C26" s="67">
        <v>3608998783.3976998</v>
      </c>
      <c r="D26" s="67">
        <v>0</v>
      </c>
      <c r="E26" s="67">
        <f t="shared" ref="E26:E29" si="2">C26-D26</f>
        <v>3608998783.3976998</v>
      </c>
      <c r="F26" s="67">
        <v>68447619.980000004</v>
      </c>
      <c r="G26" s="68">
        <v>0</v>
      </c>
      <c r="H26" s="68">
        <f t="shared" ref="H26:H29" si="3">E26+F26+G26</f>
        <v>3677446403.3776999</v>
      </c>
      <c r="I26" s="69"/>
      <c r="J26" s="70"/>
    </row>
    <row r="27" spans="1:11" ht="20.25" x14ac:dyDescent="0.3">
      <c r="A27" s="51">
        <v>3</v>
      </c>
      <c r="B27" s="66" t="s">
        <v>4</v>
      </c>
      <c r="C27" s="67">
        <v>1804499391.6988001</v>
      </c>
      <c r="D27" s="67">
        <v>0</v>
      </c>
      <c r="E27" s="67">
        <f t="shared" si="2"/>
        <v>1804499391.6988001</v>
      </c>
      <c r="F27" s="67">
        <v>34223809.840300001</v>
      </c>
      <c r="G27" s="68">
        <v>0</v>
      </c>
      <c r="H27" s="68">
        <f t="shared" si="3"/>
        <v>1838723201.5391002</v>
      </c>
      <c r="I27" s="69"/>
      <c r="J27" s="70"/>
    </row>
    <row r="28" spans="1:11" ht="40.5" x14ac:dyDescent="0.3">
      <c r="A28" s="51">
        <v>4</v>
      </c>
      <c r="B28" s="58" t="s">
        <v>5</v>
      </c>
      <c r="C28" s="67">
        <v>6063117956.1080999</v>
      </c>
      <c r="D28" s="67">
        <v>0</v>
      </c>
      <c r="E28" s="67">
        <f t="shared" si="2"/>
        <v>6063117956.1080999</v>
      </c>
      <c r="F28" s="67">
        <v>114992001.06</v>
      </c>
      <c r="G28" s="68">
        <v>0</v>
      </c>
      <c r="H28" s="68">
        <f t="shared" si="3"/>
        <v>6178109957.1681004</v>
      </c>
      <c r="I28" s="69"/>
      <c r="J28" s="70"/>
    </row>
    <row r="29" spans="1:11" ht="21" thickBot="1" x14ac:dyDescent="0.35">
      <c r="A29" s="51">
        <v>5</v>
      </c>
      <c r="B29" s="51" t="s">
        <v>6</v>
      </c>
      <c r="C29" s="67">
        <v>3608998783.3976998</v>
      </c>
      <c r="D29" s="67">
        <v>56529997.310000002</v>
      </c>
      <c r="E29" s="67">
        <f t="shared" si="2"/>
        <v>3552468786.0876999</v>
      </c>
      <c r="F29" s="67">
        <v>68447619.980000004</v>
      </c>
      <c r="G29" s="68">
        <v>1458112588.8</v>
      </c>
      <c r="H29" s="68">
        <f t="shared" si="3"/>
        <v>5079028994.8676996</v>
      </c>
      <c r="I29" s="69"/>
      <c r="J29" s="70"/>
    </row>
    <row r="30" spans="1:11" ht="21.75" thickTop="1" thickBot="1" x14ac:dyDescent="0.35">
      <c r="A30" s="51"/>
      <c r="B30" s="71" t="s">
        <v>10</v>
      </c>
      <c r="C30" s="72">
        <f>SUM(C25:C29)</f>
        <v>190122055909.38889</v>
      </c>
      <c r="D30" s="72">
        <f t="shared" ref="D30:H30" si="4">SUM(D25:D29)</f>
        <v>55008625627.970001</v>
      </c>
      <c r="E30" s="72">
        <f t="shared" si="4"/>
        <v>135113430281.41888</v>
      </c>
      <c r="F30" s="72">
        <f>SUM(F25:F29)</f>
        <v>3605820605.3724003</v>
      </c>
      <c r="G30" s="72">
        <f t="shared" si="4"/>
        <v>21871688831.98</v>
      </c>
      <c r="H30" s="72">
        <f t="shared" si="4"/>
        <v>160590939718.77127</v>
      </c>
      <c r="I30" s="73"/>
      <c r="J30" s="73"/>
    </row>
    <row r="31" spans="1:11" ht="21" thickTop="1" x14ac:dyDescent="0.3">
      <c r="A31" s="39"/>
      <c r="B31" s="39"/>
      <c r="C31" s="39"/>
      <c r="D31" s="74"/>
      <c r="E31" s="74"/>
      <c r="F31" s="75"/>
      <c r="G31" s="75"/>
      <c r="H31" s="75"/>
      <c r="I31" s="76"/>
      <c r="J31" s="70"/>
      <c r="K31" t="s">
        <v>891</v>
      </c>
    </row>
    <row r="32" spans="1:11" ht="35.25" customHeight="1" x14ac:dyDescent="0.2"/>
    <row r="37" spans="8:8" x14ac:dyDescent="0.2">
      <c r="H37">
        <v>0</v>
      </c>
    </row>
  </sheetData>
  <mergeCells count="2">
    <mergeCell ref="A1:H1"/>
    <mergeCell ref="A20:J20"/>
  </mergeCells>
  <phoneticPr fontId="3" type="noConversion"/>
  <pageMargins left="0.74803149606299213" right="0.74803149606299213" top="0.39370078740157483" bottom="0.41" header="0.51181102362204722" footer="0.51181102362204722"/>
  <pageSetup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">
    <pageSetUpPr fitToPage="1"/>
  </sheetPr>
  <dimension ref="A1:Q46"/>
  <sheetViews>
    <sheetView zoomScale="80" zoomScaleNormal="80" workbookViewId="0">
      <pane xSplit="3" ySplit="6" topLeftCell="D25" activePane="bottomRight" state="frozen"/>
      <selection pane="topRight" activeCell="D1" sqref="D1"/>
      <selection pane="bottomLeft" activeCell="A10" sqref="A10"/>
      <selection pane="bottomRight" activeCell="A47" sqref="A47:XFD52"/>
    </sheetView>
  </sheetViews>
  <sheetFormatPr defaultRowHeight="12.75" x14ac:dyDescent="0.2"/>
  <cols>
    <col min="1" max="1" width="4" bestFit="1" customWidth="1"/>
    <col min="2" max="2" width="22.42578125" customWidth="1"/>
    <col min="3" max="3" width="7.42578125" customWidth="1"/>
    <col min="4" max="4" width="20.7109375" customWidth="1"/>
    <col min="5" max="5" width="19" customWidth="1"/>
    <col min="6" max="6" width="19.42578125" customWidth="1"/>
    <col min="7" max="7" width="17.85546875" bestFit="1" customWidth="1"/>
    <col min="8" max="8" width="18.5703125" customWidth="1"/>
    <col min="9" max="9" width="19.42578125" customWidth="1"/>
    <col min="10" max="10" width="19.5703125" customWidth="1"/>
    <col min="11" max="11" width="21" customWidth="1"/>
    <col min="12" max="12" width="22" bestFit="1" customWidth="1"/>
    <col min="13" max="14" width="22" customWidth="1"/>
    <col min="15" max="15" width="24.140625" bestFit="1" customWidth="1"/>
    <col min="16" max="16" width="20.140625" bestFit="1" customWidth="1"/>
    <col min="17" max="17" width="4.28515625" bestFit="1" customWidth="1"/>
  </cols>
  <sheetData>
    <row r="1" spans="1:17" ht="18" x14ac:dyDescent="0.25">
      <c r="A1" s="127" t="s">
        <v>909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</row>
    <row r="2" spans="1:17" ht="20.25" x14ac:dyDescent="0.3">
      <c r="A2" s="22"/>
      <c r="B2" s="22"/>
      <c r="C2" s="22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22"/>
    </row>
    <row r="3" spans="1:17" x14ac:dyDescent="0.2">
      <c r="A3" s="2">
        <v>1</v>
      </c>
      <c r="B3" s="2">
        <v>2</v>
      </c>
      <c r="C3" s="2">
        <v>3</v>
      </c>
      <c r="D3" s="2">
        <v>4</v>
      </c>
      <c r="E3" s="2">
        <v>5</v>
      </c>
      <c r="F3" s="2" t="s">
        <v>8</v>
      </c>
      <c r="G3" s="2">
        <v>7</v>
      </c>
      <c r="H3" s="2">
        <v>8</v>
      </c>
      <c r="I3" s="2">
        <v>9</v>
      </c>
      <c r="J3" s="2" t="s">
        <v>9</v>
      </c>
      <c r="K3" s="2">
        <v>11</v>
      </c>
      <c r="L3" s="2">
        <v>13</v>
      </c>
      <c r="M3" s="89"/>
      <c r="N3" s="89"/>
      <c r="O3" s="2" t="s">
        <v>895</v>
      </c>
      <c r="P3" s="2" t="s">
        <v>896</v>
      </c>
      <c r="Q3" s="1"/>
    </row>
    <row r="4" spans="1:17" ht="12.75" customHeight="1" x14ac:dyDescent="0.2">
      <c r="A4" s="121" t="s">
        <v>0</v>
      </c>
      <c r="B4" s="121" t="s">
        <v>22</v>
      </c>
      <c r="C4" s="121" t="s">
        <v>1</v>
      </c>
      <c r="D4" s="121" t="s">
        <v>7</v>
      </c>
      <c r="E4" s="121" t="s">
        <v>34</v>
      </c>
      <c r="F4" s="121" t="s">
        <v>2</v>
      </c>
      <c r="G4" s="118" t="s">
        <v>28</v>
      </c>
      <c r="H4" s="119"/>
      <c r="I4" s="120"/>
      <c r="J4" s="121" t="s">
        <v>15</v>
      </c>
      <c r="K4" s="125" t="s">
        <v>911</v>
      </c>
      <c r="L4" s="121" t="s">
        <v>74</v>
      </c>
      <c r="M4" s="121" t="s">
        <v>897</v>
      </c>
      <c r="N4" s="121" t="s">
        <v>912</v>
      </c>
      <c r="O4" s="121" t="s">
        <v>30</v>
      </c>
      <c r="P4" s="121" t="s">
        <v>16</v>
      </c>
      <c r="Q4" s="121" t="s">
        <v>0</v>
      </c>
    </row>
    <row r="5" spans="1:17" ht="44.25" customHeight="1" x14ac:dyDescent="0.2">
      <c r="A5" s="122"/>
      <c r="B5" s="122"/>
      <c r="C5" s="122"/>
      <c r="D5" s="122"/>
      <c r="E5" s="122"/>
      <c r="F5" s="122"/>
      <c r="G5" s="3" t="s">
        <v>3</v>
      </c>
      <c r="H5" s="3" t="s">
        <v>14</v>
      </c>
      <c r="I5" s="3" t="s">
        <v>852</v>
      </c>
      <c r="J5" s="122"/>
      <c r="K5" s="126"/>
      <c r="L5" s="122"/>
      <c r="M5" s="122"/>
      <c r="N5" s="122"/>
      <c r="O5" s="122"/>
      <c r="P5" s="122"/>
      <c r="Q5" s="122"/>
    </row>
    <row r="6" spans="1:17" ht="18.75" x14ac:dyDescent="0.3">
      <c r="A6" s="1"/>
      <c r="B6" s="1"/>
      <c r="C6" s="1"/>
      <c r="D6" s="92" t="s">
        <v>898</v>
      </c>
      <c r="E6" s="92" t="s">
        <v>898</v>
      </c>
      <c r="F6" s="92" t="s">
        <v>898</v>
      </c>
      <c r="G6" s="92" t="s">
        <v>898</v>
      </c>
      <c r="H6" s="92" t="s">
        <v>898</v>
      </c>
      <c r="I6" s="92" t="s">
        <v>898</v>
      </c>
      <c r="J6" s="92" t="s">
        <v>898</v>
      </c>
      <c r="K6" s="92" t="s">
        <v>898</v>
      </c>
      <c r="L6" s="92" t="s">
        <v>898</v>
      </c>
      <c r="M6" s="92" t="s">
        <v>898</v>
      </c>
      <c r="N6" s="92" t="s">
        <v>898</v>
      </c>
      <c r="O6" s="92" t="s">
        <v>898</v>
      </c>
      <c r="P6" s="92" t="s">
        <v>898</v>
      </c>
      <c r="Q6" s="1"/>
    </row>
    <row r="7" spans="1:17" ht="18" customHeight="1" x14ac:dyDescent="0.2">
      <c r="A7" s="1">
        <v>1</v>
      </c>
      <c r="B7" s="29" t="s">
        <v>37</v>
      </c>
      <c r="C7" s="28">
        <v>17</v>
      </c>
      <c r="D7" s="5">
        <v>2381238755.5402002</v>
      </c>
      <c r="E7" s="5">
        <v>344334950.80220002</v>
      </c>
      <c r="F7" s="6">
        <f>D7+E7</f>
        <v>2725573706.3424001</v>
      </c>
      <c r="G7" s="7">
        <v>83360132.790000007</v>
      </c>
      <c r="H7" s="7">
        <v>0</v>
      </c>
      <c r="I7" s="5">
        <v>390280209.27999997</v>
      </c>
      <c r="J7" s="8">
        <f>F7-G7-H7-I7</f>
        <v>2251933364.2723999</v>
      </c>
      <c r="K7" s="6">
        <v>58957019.730700001</v>
      </c>
      <c r="L7" s="8">
        <v>1481524478.8613999</v>
      </c>
      <c r="M7" s="21">
        <v>0</v>
      </c>
      <c r="N7" s="21">
        <f>L7-M7</f>
        <v>1481524478.8613999</v>
      </c>
      <c r="O7" s="21">
        <f>F7+K7+L7</f>
        <v>4266055204.9344997</v>
      </c>
      <c r="P7" s="9">
        <f>J7+K7+N7</f>
        <v>3792414862.8645</v>
      </c>
      <c r="Q7" s="1">
        <v>1</v>
      </c>
    </row>
    <row r="8" spans="1:17" ht="18" customHeight="1" x14ac:dyDescent="0.2">
      <c r="A8" s="1">
        <v>2</v>
      </c>
      <c r="B8" s="29" t="s">
        <v>38</v>
      </c>
      <c r="C8" s="24">
        <v>21</v>
      </c>
      <c r="D8" s="5">
        <v>2533228542.8765998</v>
      </c>
      <c r="E8" s="5">
        <v>0</v>
      </c>
      <c r="F8" s="6">
        <f t="shared" ref="F8:F43" si="0">D8+E8</f>
        <v>2533228542.8765998</v>
      </c>
      <c r="G8" s="7">
        <v>85812700.030000001</v>
      </c>
      <c r="H8" s="7">
        <v>0</v>
      </c>
      <c r="I8" s="5">
        <v>165203786.59999999</v>
      </c>
      <c r="J8" s="8">
        <f t="shared" ref="J8:J44" si="1">F8-G8-H8-I8</f>
        <v>2282212056.2465997</v>
      </c>
      <c r="K8" s="6">
        <v>48044755.4221</v>
      </c>
      <c r="L8" s="8">
        <v>1531898184.9043</v>
      </c>
      <c r="M8" s="21">
        <v>0</v>
      </c>
      <c r="N8" s="21">
        <f t="shared" ref="N8:N44" si="2">L8-M8</f>
        <v>1531898184.9043</v>
      </c>
      <c r="O8" s="21">
        <f t="shared" ref="O8:O44" si="3">F8+K8+L8</f>
        <v>4113171483.2030001</v>
      </c>
      <c r="P8" s="9">
        <f t="shared" ref="P8:P44" si="4">J8+K8+N8</f>
        <v>3862154996.573</v>
      </c>
      <c r="Q8" s="1">
        <v>2</v>
      </c>
    </row>
    <row r="9" spans="1:17" ht="18" customHeight="1" x14ac:dyDescent="0.2">
      <c r="A9" s="1">
        <v>3</v>
      </c>
      <c r="B9" s="29" t="s">
        <v>39</v>
      </c>
      <c r="C9" s="24">
        <v>31</v>
      </c>
      <c r="D9" s="5">
        <v>2556769636.6416998</v>
      </c>
      <c r="E9" s="5">
        <v>6968251626.3487997</v>
      </c>
      <c r="F9" s="6">
        <f t="shared" si="0"/>
        <v>9525021262.9904995</v>
      </c>
      <c r="G9" s="7">
        <v>62733753.579999998</v>
      </c>
      <c r="H9" s="7">
        <v>0</v>
      </c>
      <c r="I9" s="5">
        <v>951741322.75999999</v>
      </c>
      <c r="J9" s="8">
        <f t="shared" si="1"/>
        <v>8510546186.6504993</v>
      </c>
      <c r="K9" s="6">
        <v>303748021.8251</v>
      </c>
      <c r="L9" s="8">
        <v>1665567602.4117</v>
      </c>
      <c r="M9" s="21">
        <v>0</v>
      </c>
      <c r="N9" s="21">
        <f t="shared" si="2"/>
        <v>1665567602.4117</v>
      </c>
      <c r="O9" s="21">
        <f t="shared" si="3"/>
        <v>11494336887.227299</v>
      </c>
      <c r="P9" s="9">
        <f t="shared" si="4"/>
        <v>10479861810.887299</v>
      </c>
      <c r="Q9" s="1">
        <v>3</v>
      </c>
    </row>
    <row r="10" spans="1:17" ht="18" customHeight="1" x14ac:dyDescent="0.2">
      <c r="A10" s="1">
        <v>4</v>
      </c>
      <c r="B10" s="29" t="s">
        <v>40</v>
      </c>
      <c r="C10" s="24">
        <v>21</v>
      </c>
      <c r="D10" s="5">
        <v>2528482837.4359002</v>
      </c>
      <c r="E10" s="5">
        <v>0</v>
      </c>
      <c r="F10" s="6">
        <f t="shared" si="0"/>
        <v>2528482837.4359002</v>
      </c>
      <c r="G10" s="7">
        <v>73754414.950000003</v>
      </c>
      <c r="H10" s="7">
        <v>0</v>
      </c>
      <c r="I10" s="5">
        <v>107068095.66</v>
      </c>
      <c r="J10" s="8">
        <f t="shared" si="1"/>
        <v>2347660326.8259006</v>
      </c>
      <c r="K10" s="6">
        <v>47954749.229099996</v>
      </c>
      <c r="L10" s="8">
        <v>1739296277.8324001</v>
      </c>
      <c r="M10" s="21">
        <v>0</v>
      </c>
      <c r="N10" s="21">
        <f t="shared" si="2"/>
        <v>1739296277.8324001</v>
      </c>
      <c r="O10" s="21">
        <f t="shared" si="3"/>
        <v>4315733864.4974003</v>
      </c>
      <c r="P10" s="9">
        <f t="shared" si="4"/>
        <v>4134911353.8874006</v>
      </c>
      <c r="Q10" s="1">
        <v>4</v>
      </c>
    </row>
    <row r="11" spans="1:17" ht="18" customHeight="1" x14ac:dyDescent="0.2">
      <c r="A11" s="1">
        <v>5</v>
      </c>
      <c r="B11" s="29" t="s">
        <v>41</v>
      </c>
      <c r="C11" s="24">
        <v>20</v>
      </c>
      <c r="D11" s="5">
        <v>3041849567.5476999</v>
      </c>
      <c r="E11" s="5">
        <v>0</v>
      </c>
      <c r="F11" s="6">
        <f t="shared" si="0"/>
        <v>3041849567.5476999</v>
      </c>
      <c r="G11" s="7">
        <v>186654757.22999999</v>
      </c>
      <c r="H11" s="7">
        <v>201255000</v>
      </c>
      <c r="I11" s="5">
        <v>576552782.78999996</v>
      </c>
      <c r="J11" s="8">
        <f t="shared" si="1"/>
        <v>2077387027.5276999</v>
      </c>
      <c r="K11" s="6">
        <v>57691169.995200001</v>
      </c>
      <c r="L11" s="8">
        <v>1793002754.6715</v>
      </c>
      <c r="M11" s="21">
        <v>0</v>
      </c>
      <c r="N11" s="21">
        <f t="shared" si="2"/>
        <v>1793002754.6715</v>
      </c>
      <c r="O11" s="21">
        <f t="shared" si="3"/>
        <v>4892543492.2144003</v>
      </c>
      <c r="P11" s="9">
        <f t="shared" si="4"/>
        <v>3928080952.1943998</v>
      </c>
      <c r="Q11" s="1">
        <v>5</v>
      </c>
    </row>
    <row r="12" spans="1:17" ht="18" customHeight="1" x14ac:dyDescent="0.2">
      <c r="A12" s="1">
        <v>6</v>
      </c>
      <c r="B12" s="29" t="s">
        <v>42</v>
      </c>
      <c r="C12" s="24">
        <v>8</v>
      </c>
      <c r="D12" s="5">
        <v>2250104088.2518001</v>
      </c>
      <c r="E12" s="5">
        <v>5055771437.5890999</v>
      </c>
      <c r="F12" s="6">
        <f t="shared" si="0"/>
        <v>7305875525.8409004</v>
      </c>
      <c r="G12" s="7">
        <v>47710918.869999997</v>
      </c>
      <c r="H12" s="7">
        <v>0</v>
      </c>
      <c r="I12" s="5">
        <v>1904790497.9000001</v>
      </c>
      <c r="J12" s="8">
        <f t="shared" si="1"/>
        <v>5353374109.0709</v>
      </c>
      <c r="K12" s="6">
        <v>182412571.09540001</v>
      </c>
      <c r="L12" s="8">
        <v>1284492140.8704</v>
      </c>
      <c r="M12" s="21">
        <v>0</v>
      </c>
      <c r="N12" s="21">
        <f t="shared" si="2"/>
        <v>1284492140.8704</v>
      </c>
      <c r="O12" s="21">
        <f t="shared" si="3"/>
        <v>8772780237.8066998</v>
      </c>
      <c r="P12" s="9">
        <f t="shared" si="4"/>
        <v>6820278821.0366993</v>
      </c>
      <c r="Q12" s="1">
        <v>6</v>
      </c>
    </row>
    <row r="13" spans="1:17" ht="18" customHeight="1" x14ac:dyDescent="0.2">
      <c r="A13" s="1">
        <v>7</v>
      </c>
      <c r="B13" s="29" t="s">
        <v>43</v>
      </c>
      <c r="C13" s="24">
        <v>23</v>
      </c>
      <c r="D13" s="5">
        <v>2851930606.9984002</v>
      </c>
      <c r="E13" s="5">
        <v>0</v>
      </c>
      <c r="F13" s="6">
        <f t="shared" si="0"/>
        <v>2851930606.9984002</v>
      </c>
      <c r="G13" s="7">
        <v>34289463.479999997</v>
      </c>
      <c r="H13" s="7">
        <v>103855987.23</v>
      </c>
      <c r="I13" s="5">
        <v>666354312.04999995</v>
      </c>
      <c r="J13" s="8">
        <f t="shared" si="1"/>
        <v>2047430844.2384002</v>
      </c>
      <c r="K13" s="6">
        <v>54089201.260300003</v>
      </c>
      <c r="L13" s="8">
        <v>1698622530.0177</v>
      </c>
      <c r="M13" s="21">
        <v>0</v>
      </c>
      <c r="N13" s="21">
        <f t="shared" si="2"/>
        <v>1698622530.0177</v>
      </c>
      <c r="O13" s="21">
        <f t="shared" si="3"/>
        <v>4604642338.2764006</v>
      </c>
      <c r="P13" s="9">
        <f t="shared" si="4"/>
        <v>3800142575.5164003</v>
      </c>
      <c r="Q13" s="1">
        <v>7</v>
      </c>
    </row>
    <row r="14" spans="1:17" ht="18" customHeight="1" x14ac:dyDescent="0.2">
      <c r="A14" s="1">
        <v>8</v>
      </c>
      <c r="B14" s="29" t="s">
        <v>44</v>
      </c>
      <c r="C14" s="24">
        <v>27</v>
      </c>
      <c r="D14" s="5">
        <v>3159530390.9268999</v>
      </c>
      <c r="E14" s="5">
        <v>0</v>
      </c>
      <c r="F14" s="6">
        <f t="shared" si="0"/>
        <v>3159530390.9268999</v>
      </c>
      <c r="G14" s="7">
        <v>27350093.030000001</v>
      </c>
      <c r="H14" s="7">
        <v>0</v>
      </c>
      <c r="I14" s="5">
        <v>59445345.340000004</v>
      </c>
      <c r="J14" s="8">
        <f t="shared" si="1"/>
        <v>3072734952.5568995</v>
      </c>
      <c r="K14" s="6">
        <v>59923083.255800001</v>
      </c>
      <c r="L14" s="8">
        <v>1679501286.6681001</v>
      </c>
      <c r="M14" s="21">
        <v>0</v>
      </c>
      <c r="N14" s="21">
        <f t="shared" si="2"/>
        <v>1679501286.6681001</v>
      </c>
      <c r="O14" s="21">
        <f t="shared" si="3"/>
        <v>4898954760.8507996</v>
      </c>
      <c r="P14" s="9">
        <f t="shared" si="4"/>
        <v>4812159322.4807997</v>
      </c>
      <c r="Q14" s="1">
        <v>8</v>
      </c>
    </row>
    <row r="15" spans="1:17" ht="18" customHeight="1" x14ac:dyDescent="0.2">
      <c r="A15" s="1">
        <v>9</v>
      </c>
      <c r="B15" s="29" t="s">
        <v>45</v>
      </c>
      <c r="C15" s="24">
        <v>18</v>
      </c>
      <c r="D15" s="5">
        <v>2557205671.6313</v>
      </c>
      <c r="E15" s="5">
        <v>0</v>
      </c>
      <c r="F15" s="6">
        <f t="shared" si="0"/>
        <v>2557205671.6313</v>
      </c>
      <c r="G15" s="7">
        <v>311339035.91000003</v>
      </c>
      <c r="H15" s="7">
        <v>633134951.91999996</v>
      </c>
      <c r="I15" s="5">
        <v>628860867.26999998</v>
      </c>
      <c r="J15" s="8">
        <f t="shared" si="1"/>
        <v>983870816.53130007</v>
      </c>
      <c r="K15" s="6">
        <v>48499501.319399998</v>
      </c>
      <c r="L15" s="8">
        <v>1490916375.0836999</v>
      </c>
      <c r="M15" s="21">
        <v>0</v>
      </c>
      <c r="N15" s="21">
        <f t="shared" si="2"/>
        <v>1490916375.0836999</v>
      </c>
      <c r="O15" s="21">
        <f t="shared" si="3"/>
        <v>4096621548.0344</v>
      </c>
      <c r="P15" s="9">
        <f t="shared" si="4"/>
        <v>2523286692.9344001</v>
      </c>
      <c r="Q15" s="1">
        <v>9</v>
      </c>
    </row>
    <row r="16" spans="1:17" ht="18" customHeight="1" x14ac:dyDescent="0.2">
      <c r="A16" s="1">
        <v>10</v>
      </c>
      <c r="B16" s="29" t="s">
        <v>46</v>
      </c>
      <c r="C16" s="24">
        <v>25</v>
      </c>
      <c r="D16" s="5">
        <v>2582064189.7814999</v>
      </c>
      <c r="E16" s="5">
        <v>9809490174.1774006</v>
      </c>
      <c r="F16" s="6">
        <f>D16+E16</f>
        <v>12391554363.9589</v>
      </c>
      <c r="G16" s="7">
        <v>34057281.25</v>
      </c>
      <c r="H16" s="7">
        <v>0</v>
      </c>
      <c r="I16" s="5">
        <v>1031184176.5700001</v>
      </c>
      <c r="J16" s="8">
        <f t="shared" si="1"/>
        <v>11326312906.138901</v>
      </c>
      <c r="K16" s="6">
        <v>404762089.09750003</v>
      </c>
      <c r="L16" s="8">
        <v>1750213557.1273</v>
      </c>
      <c r="M16" s="21">
        <v>0</v>
      </c>
      <c r="N16" s="21">
        <f t="shared" si="2"/>
        <v>1750213557.1273</v>
      </c>
      <c r="O16" s="21">
        <f t="shared" si="3"/>
        <v>14546530010.183701</v>
      </c>
      <c r="P16" s="9">
        <f t="shared" si="4"/>
        <v>13481288552.363701</v>
      </c>
      <c r="Q16" s="1">
        <v>10</v>
      </c>
    </row>
    <row r="17" spans="1:17" ht="18" customHeight="1" x14ac:dyDescent="0.2">
      <c r="A17" s="1">
        <v>11</v>
      </c>
      <c r="B17" s="29" t="s">
        <v>47</v>
      </c>
      <c r="C17" s="24">
        <v>13</v>
      </c>
      <c r="D17" s="5">
        <v>2275087173.7733998</v>
      </c>
      <c r="E17" s="5">
        <v>0</v>
      </c>
      <c r="F17" s="6">
        <f t="shared" si="0"/>
        <v>2275087173.7733998</v>
      </c>
      <c r="G17" s="7">
        <v>67049377.950000003</v>
      </c>
      <c r="H17" s="7">
        <v>0</v>
      </c>
      <c r="I17" s="5">
        <v>165072376.0977</v>
      </c>
      <c r="J17" s="8">
        <f t="shared" si="1"/>
        <v>2042965419.7256999</v>
      </c>
      <c r="K17" s="6">
        <v>43148892.797399998</v>
      </c>
      <c r="L17" s="8">
        <v>1440345214.6592</v>
      </c>
      <c r="M17" s="21">
        <v>0</v>
      </c>
      <c r="N17" s="21">
        <f t="shared" si="2"/>
        <v>1440345214.6592</v>
      </c>
      <c r="O17" s="21">
        <f t="shared" si="3"/>
        <v>3758581281.2299995</v>
      </c>
      <c r="P17" s="9">
        <f t="shared" si="4"/>
        <v>3526459527.1822996</v>
      </c>
      <c r="Q17" s="1">
        <v>11</v>
      </c>
    </row>
    <row r="18" spans="1:17" ht="18" customHeight="1" x14ac:dyDescent="0.2">
      <c r="A18" s="1">
        <v>12</v>
      </c>
      <c r="B18" s="29" t="s">
        <v>48</v>
      </c>
      <c r="C18" s="24">
        <v>18</v>
      </c>
      <c r="D18" s="5">
        <v>2377830723.4734001</v>
      </c>
      <c r="E18" s="5">
        <v>1010801391.9003</v>
      </c>
      <c r="F18" s="6">
        <f t="shared" si="0"/>
        <v>3388632115.3737001</v>
      </c>
      <c r="G18" s="7">
        <v>124219520.8</v>
      </c>
      <c r="H18" s="7">
        <v>0</v>
      </c>
      <c r="I18" s="5">
        <v>292629748.57999998</v>
      </c>
      <c r="J18" s="8">
        <f t="shared" si="1"/>
        <v>2971782845.9937</v>
      </c>
      <c r="K18" s="6">
        <v>74445786.737299994</v>
      </c>
      <c r="L18" s="8">
        <v>1571279643.3434</v>
      </c>
      <c r="M18" s="21">
        <v>0</v>
      </c>
      <c r="N18" s="21">
        <f t="shared" si="2"/>
        <v>1571279643.3434</v>
      </c>
      <c r="O18" s="21">
        <f t="shared" si="3"/>
        <v>5034357545.4544001</v>
      </c>
      <c r="P18" s="9">
        <f t="shared" si="4"/>
        <v>4617508276.0743999</v>
      </c>
      <c r="Q18" s="1">
        <v>12</v>
      </c>
    </row>
    <row r="19" spans="1:17" ht="18" customHeight="1" x14ac:dyDescent="0.2">
      <c r="A19" s="1">
        <v>13</v>
      </c>
      <c r="B19" s="29" t="s">
        <v>49</v>
      </c>
      <c r="C19" s="24">
        <v>16</v>
      </c>
      <c r="D19" s="5">
        <v>2273803355.3397999</v>
      </c>
      <c r="E19" s="5">
        <v>0</v>
      </c>
      <c r="F19" s="6">
        <f t="shared" si="0"/>
        <v>2273803355.3397999</v>
      </c>
      <c r="G19" s="7">
        <v>158331049.09999999</v>
      </c>
      <c r="H19" s="7">
        <v>102458000.01000001</v>
      </c>
      <c r="I19" s="5">
        <v>298866980.99000001</v>
      </c>
      <c r="J19" s="8">
        <f t="shared" si="1"/>
        <v>1714147325.2398</v>
      </c>
      <c r="K19" s="6">
        <v>43124544.128700003</v>
      </c>
      <c r="L19" s="8">
        <v>1406145972.1624</v>
      </c>
      <c r="M19" s="21">
        <v>0</v>
      </c>
      <c r="N19" s="21">
        <f t="shared" si="2"/>
        <v>1406145972.1624</v>
      </c>
      <c r="O19" s="21">
        <f t="shared" si="3"/>
        <v>3723073871.6308994</v>
      </c>
      <c r="P19" s="9">
        <f t="shared" si="4"/>
        <v>3163417841.5309</v>
      </c>
      <c r="Q19" s="1">
        <v>13</v>
      </c>
    </row>
    <row r="20" spans="1:17" ht="18" customHeight="1" x14ac:dyDescent="0.2">
      <c r="A20" s="1">
        <v>14</v>
      </c>
      <c r="B20" s="29" t="s">
        <v>50</v>
      </c>
      <c r="C20" s="24">
        <v>17</v>
      </c>
      <c r="D20" s="5">
        <v>2557426375.7463999</v>
      </c>
      <c r="E20" s="5">
        <v>0</v>
      </c>
      <c r="F20" s="6">
        <f t="shared" si="0"/>
        <v>2557426375.7463999</v>
      </c>
      <c r="G20" s="7">
        <v>114318091.94</v>
      </c>
      <c r="H20" s="7">
        <v>0</v>
      </c>
      <c r="I20" s="5">
        <v>78644312.340000004</v>
      </c>
      <c r="J20" s="8">
        <f t="shared" si="1"/>
        <v>2364463971.4663997</v>
      </c>
      <c r="K20" s="6">
        <v>48503687.153800003</v>
      </c>
      <c r="L20" s="8">
        <v>1619460866.0051</v>
      </c>
      <c r="M20" s="21">
        <v>0</v>
      </c>
      <c r="N20" s="21">
        <f t="shared" si="2"/>
        <v>1619460866.0051</v>
      </c>
      <c r="O20" s="21">
        <f t="shared" si="3"/>
        <v>4225390928.9053001</v>
      </c>
      <c r="P20" s="9">
        <f t="shared" si="4"/>
        <v>4032428524.6252995</v>
      </c>
      <c r="Q20" s="1">
        <v>14</v>
      </c>
    </row>
    <row r="21" spans="1:17" ht="18" customHeight="1" x14ac:dyDescent="0.2">
      <c r="A21" s="1">
        <v>15</v>
      </c>
      <c r="B21" s="29" t="s">
        <v>51</v>
      </c>
      <c r="C21" s="24">
        <v>11</v>
      </c>
      <c r="D21" s="5">
        <v>2395310672.4842</v>
      </c>
      <c r="E21" s="5">
        <v>0</v>
      </c>
      <c r="F21" s="6">
        <f t="shared" si="0"/>
        <v>2395310672.4842</v>
      </c>
      <c r="G21" s="7">
        <v>80476969.379999995</v>
      </c>
      <c r="H21" s="7">
        <v>533792423.91000003</v>
      </c>
      <c r="I21" s="5">
        <v>21917810.129999999</v>
      </c>
      <c r="J21" s="8">
        <f t="shared" si="1"/>
        <v>1759123469.0641997</v>
      </c>
      <c r="K21" s="6">
        <v>45429029.979599997</v>
      </c>
      <c r="L21" s="8">
        <v>1396177068.5571001</v>
      </c>
      <c r="M21" s="21">
        <v>0</v>
      </c>
      <c r="N21" s="21">
        <f t="shared" si="2"/>
        <v>1396177068.5571001</v>
      </c>
      <c r="O21" s="21">
        <f t="shared" si="3"/>
        <v>3836916771.0208998</v>
      </c>
      <c r="P21" s="9">
        <f t="shared" si="4"/>
        <v>3200729567.6008997</v>
      </c>
      <c r="Q21" s="1">
        <v>15</v>
      </c>
    </row>
    <row r="22" spans="1:17" ht="18" customHeight="1" x14ac:dyDescent="0.2">
      <c r="A22" s="1">
        <v>16</v>
      </c>
      <c r="B22" s="29" t="s">
        <v>52</v>
      </c>
      <c r="C22" s="24">
        <v>27</v>
      </c>
      <c r="D22" s="5">
        <v>2644002345.1553998</v>
      </c>
      <c r="E22" s="5">
        <v>684197542.12609994</v>
      </c>
      <c r="F22" s="6">
        <f t="shared" si="0"/>
        <v>3328199887.2814999</v>
      </c>
      <c r="G22" s="7">
        <v>81264805.760000005</v>
      </c>
      <c r="H22" s="7">
        <v>0</v>
      </c>
      <c r="I22" s="5">
        <v>524675772.14999998</v>
      </c>
      <c r="J22" s="8">
        <f t="shared" si="1"/>
        <v>2722259309.3714995</v>
      </c>
      <c r="K22" s="6">
        <v>75872222.444900006</v>
      </c>
      <c r="L22" s="8">
        <v>1639952309.5743001</v>
      </c>
      <c r="M22" s="21">
        <v>0</v>
      </c>
      <c r="N22" s="21">
        <f t="shared" si="2"/>
        <v>1639952309.5743001</v>
      </c>
      <c r="O22" s="21">
        <f t="shared" si="3"/>
        <v>5044024419.3007002</v>
      </c>
      <c r="P22" s="9">
        <f t="shared" si="4"/>
        <v>4438083841.3906994</v>
      </c>
      <c r="Q22" s="1">
        <v>16</v>
      </c>
    </row>
    <row r="23" spans="1:17" ht="18" customHeight="1" x14ac:dyDescent="0.2">
      <c r="A23" s="1">
        <v>17</v>
      </c>
      <c r="B23" s="29" t="s">
        <v>53</v>
      </c>
      <c r="C23" s="24">
        <v>27</v>
      </c>
      <c r="D23" s="5">
        <v>2843869791.0016999</v>
      </c>
      <c r="E23" s="5">
        <v>0</v>
      </c>
      <c r="F23" s="6">
        <f t="shared" si="0"/>
        <v>2843869791.0016999</v>
      </c>
      <c r="G23" s="7">
        <v>41822029.32</v>
      </c>
      <c r="H23" s="7">
        <v>0</v>
      </c>
      <c r="I23" s="5">
        <v>73251016.370000005</v>
      </c>
      <c r="J23" s="8">
        <f t="shared" si="1"/>
        <v>2728796745.3116999</v>
      </c>
      <c r="K23" s="6">
        <v>53936321.278700002</v>
      </c>
      <c r="L23" s="8">
        <v>1739000118.0295</v>
      </c>
      <c r="M23" s="21">
        <v>0</v>
      </c>
      <c r="N23" s="21">
        <f t="shared" si="2"/>
        <v>1739000118.0295</v>
      </c>
      <c r="O23" s="21">
        <f t="shared" si="3"/>
        <v>4636806230.3099003</v>
      </c>
      <c r="P23" s="9">
        <f t="shared" si="4"/>
        <v>4521733184.6198997</v>
      </c>
      <c r="Q23" s="1">
        <v>17</v>
      </c>
    </row>
    <row r="24" spans="1:17" ht="18" customHeight="1" x14ac:dyDescent="0.2">
      <c r="A24" s="1">
        <v>18</v>
      </c>
      <c r="B24" s="29" t="s">
        <v>54</v>
      </c>
      <c r="C24" s="24">
        <v>23</v>
      </c>
      <c r="D24" s="5">
        <v>3331924231.9092999</v>
      </c>
      <c r="E24" s="5">
        <v>0</v>
      </c>
      <c r="F24" s="6">
        <f t="shared" si="0"/>
        <v>3331924231.9092999</v>
      </c>
      <c r="G24" s="7">
        <v>537661146.66999996</v>
      </c>
      <c r="H24" s="7">
        <v>0</v>
      </c>
      <c r="I24" s="5">
        <v>0</v>
      </c>
      <c r="J24" s="8">
        <f t="shared" si="1"/>
        <v>2794263085.2392998</v>
      </c>
      <c r="K24" s="6">
        <v>63192673.735299997</v>
      </c>
      <c r="L24" s="8">
        <v>2335672578.7665</v>
      </c>
      <c r="M24" s="21">
        <v>0</v>
      </c>
      <c r="N24" s="21">
        <f t="shared" si="2"/>
        <v>2335672578.7665</v>
      </c>
      <c r="O24" s="21">
        <f t="shared" si="3"/>
        <v>5730789484.4111004</v>
      </c>
      <c r="P24" s="9">
        <f t="shared" si="4"/>
        <v>5193128337.7411003</v>
      </c>
      <c r="Q24" s="1">
        <v>18</v>
      </c>
    </row>
    <row r="25" spans="1:17" ht="18" customHeight="1" x14ac:dyDescent="0.2">
      <c r="A25" s="1">
        <v>19</v>
      </c>
      <c r="B25" s="29" t="s">
        <v>55</v>
      </c>
      <c r="C25" s="24">
        <v>44</v>
      </c>
      <c r="D25" s="5">
        <v>4033665225.4443998</v>
      </c>
      <c r="E25" s="5">
        <v>0</v>
      </c>
      <c r="F25" s="6">
        <f t="shared" si="0"/>
        <v>4033665225.4443998</v>
      </c>
      <c r="G25" s="7">
        <v>106670362.81999999</v>
      </c>
      <c r="H25" s="7">
        <v>0</v>
      </c>
      <c r="I25" s="5">
        <v>160829649.15000001</v>
      </c>
      <c r="J25" s="8">
        <f t="shared" si="1"/>
        <v>3766165213.4743996</v>
      </c>
      <c r="K25" s="6">
        <v>76501766.789299995</v>
      </c>
      <c r="L25" s="8">
        <v>2735436921.6030002</v>
      </c>
      <c r="M25" s="21">
        <v>0</v>
      </c>
      <c r="N25" s="21">
        <f t="shared" si="2"/>
        <v>2735436921.6030002</v>
      </c>
      <c r="O25" s="21">
        <f t="shared" si="3"/>
        <v>6845603913.8367004</v>
      </c>
      <c r="P25" s="9">
        <f t="shared" si="4"/>
        <v>6578103901.8666992</v>
      </c>
      <c r="Q25" s="1">
        <v>19</v>
      </c>
    </row>
    <row r="26" spans="1:17" ht="18" customHeight="1" x14ac:dyDescent="0.2">
      <c r="A26" s="1">
        <v>20</v>
      </c>
      <c r="B26" s="29" t="s">
        <v>56</v>
      </c>
      <c r="C26" s="24">
        <v>34</v>
      </c>
      <c r="D26" s="5">
        <v>3125975751.7964001</v>
      </c>
      <c r="E26" s="5">
        <v>0</v>
      </c>
      <c r="F26" s="6">
        <f t="shared" si="0"/>
        <v>3125975751.7964001</v>
      </c>
      <c r="G26" s="7">
        <v>160041214.49000001</v>
      </c>
      <c r="H26" s="7">
        <v>0</v>
      </c>
      <c r="I26" s="5">
        <v>36465925.68</v>
      </c>
      <c r="J26" s="8">
        <f t="shared" si="1"/>
        <v>2929468611.6264005</v>
      </c>
      <c r="K26" s="6">
        <v>59286692.024999999</v>
      </c>
      <c r="L26" s="8">
        <v>1938874929.0297</v>
      </c>
      <c r="M26" s="21">
        <v>0</v>
      </c>
      <c r="N26" s="21">
        <f t="shared" si="2"/>
        <v>1938874929.0297</v>
      </c>
      <c r="O26" s="21">
        <f t="shared" si="3"/>
        <v>5124137372.8511</v>
      </c>
      <c r="P26" s="9">
        <f t="shared" si="4"/>
        <v>4927630232.6811008</v>
      </c>
      <c r="Q26" s="1">
        <v>20</v>
      </c>
    </row>
    <row r="27" spans="1:17" ht="18" customHeight="1" x14ac:dyDescent="0.2">
      <c r="A27" s="1">
        <v>21</v>
      </c>
      <c r="B27" s="29" t="s">
        <v>57</v>
      </c>
      <c r="C27" s="24">
        <v>21</v>
      </c>
      <c r="D27" s="5">
        <v>2685228766.4435</v>
      </c>
      <c r="E27" s="5">
        <v>0</v>
      </c>
      <c r="F27" s="6">
        <f t="shared" si="0"/>
        <v>2685228766.4435</v>
      </c>
      <c r="G27" s="7">
        <v>80742388.760000005</v>
      </c>
      <c r="H27" s="7">
        <v>0</v>
      </c>
      <c r="I27" s="5">
        <v>37327563.560000002</v>
      </c>
      <c r="J27" s="8">
        <f t="shared" si="1"/>
        <v>2567158814.1234999</v>
      </c>
      <c r="K27" s="6">
        <v>50927564.233800001</v>
      </c>
      <c r="L27" s="8">
        <v>1526072949.7025001</v>
      </c>
      <c r="M27" s="21">
        <v>0</v>
      </c>
      <c r="N27" s="21">
        <f t="shared" si="2"/>
        <v>1526072949.7025001</v>
      </c>
      <c r="O27" s="21">
        <f t="shared" si="3"/>
        <v>4262229280.3797998</v>
      </c>
      <c r="P27" s="9">
        <f t="shared" si="4"/>
        <v>4144159328.0598001</v>
      </c>
      <c r="Q27" s="1">
        <v>21</v>
      </c>
    </row>
    <row r="28" spans="1:17" ht="18" customHeight="1" x14ac:dyDescent="0.2">
      <c r="A28" s="1">
        <v>22</v>
      </c>
      <c r="B28" s="29" t="s">
        <v>58</v>
      </c>
      <c r="C28" s="24">
        <v>21</v>
      </c>
      <c r="D28" s="5">
        <v>2810623873.6652002</v>
      </c>
      <c r="E28" s="5">
        <v>0</v>
      </c>
      <c r="F28" s="6">
        <f t="shared" si="0"/>
        <v>2810623873.6652002</v>
      </c>
      <c r="G28" s="7">
        <v>52572229.93</v>
      </c>
      <c r="H28" s="7">
        <v>117593824.09999999</v>
      </c>
      <c r="I28" s="5">
        <v>181633606.97</v>
      </c>
      <c r="J28" s="8">
        <f t="shared" si="1"/>
        <v>2458824212.6652007</v>
      </c>
      <c r="K28" s="6">
        <v>53305785.209700003</v>
      </c>
      <c r="L28" s="8">
        <v>1562627803.2864001</v>
      </c>
      <c r="M28" s="21">
        <v>0</v>
      </c>
      <c r="N28" s="21">
        <f t="shared" si="2"/>
        <v>1562627803.2864001</v>
      </c>
      <c r="O28" s="21">
        <f t="shared" si="3"/>
        <v>4426557462.1613007</v>
      </c>
      <c r="P28" s="9">
        <f t="shared" si="4"/>
        <v>4074757801.1613007</v>
      </c>
      <c r="Q28" s="1">
        <v>22</v>
      </c>
    </row>
    <row r="29" spans="1:17" ht="18" customHeight="1" x14ac:dyDescent="0.2">
      <c r="A29" s="1">
        <v>23</v>
      </c>
      <c r="B29" s="29" t="s">
        <v>59</v>
      </c>
      <c r="C29" s="24">
        <v>16</v>
      </c>
      <c r="D29" s="5">
        <v>2263665861.2252002</v>
      </c>
      <c r="E29" s="5">
        <v>0</v>
      </c>
      <c r="F29" s="6">
        <f t="shared" si="0"/>
        <v>2263665861.2252002</v>
      </c>
      <c r="G29" s="7">
        <v>64136041.950000003</v>
      </c>
      <c r="H29" s="7">
        <v>0</v>
      </c>
      <c r="I29" s="5">
        <v>246520610.72999999</v>
      </c>
      <c r="J29" s="8">
        <f t="shared" si="1"/>
        <v>1953009208.5452003</v>
      </c>
      <c r="K29" s="6">
        <v>42932278.244599998</v>
      </c>
      <c r="L29" s="8">
        <v>1408742059.3803999</v>
      </c>
      <c r="M29" s="21">
        <v>0</v>
      </c>
      <c r="N29" s="21">
        <f t="shared" si="2"/>
        <v>1408742059.3803999</v>
      </c>
      <c r="O29" s="21">
        <f t="shared" si="3"/>
        <v>3715340198.8501997</v>
      </c>
      <c r="P29" s="9">
        <f t="shared" si="4"/>
        <v>3404683546.1702003</v>
      </c>
      <c r="Q29" s="1">
        <v>23</v>
      </c>
    </row>
    <row r="30" spans="1:17" ht="18" customHeight="1" x14ac:dyDescent="0.2">
      <c r="A30" s="1">
        <v>24</v>
      </c>
      <c r="B30" s="29" t="s">
        <v>60</v>
      </c>
      <c r="C30" s="24">
        <v>20</v>
      </c>
      <c r="D30" s="5">
        <v>3406691958.5283999</v>
      </c>
      <c r="E30" s="5">
        <v>0</v>
      </c>
      <c r="F30" s="6">
        <f t="shared" si="0"/>
        <v>3406691958.5283999</v>
      </c>
      <c r="G30" s="7">
        <v>2437364878.71</v>
      </c>
      <c r="H30" s="7">
        <v>1000000000</v>
      </c>
      <c r="I30" s="5">
        <v>1000000000</v>
      </c>
      <c r="J30" s="8">
        <f t="shared" si="1"/>
        <v>-1030672920.1816001</v>
      </c>
      <c r="K30" s="6">
        <v>64610704.946500003</v>
      </c>
      <c r="L30" s="8">
        <v>14423885560.4727</v>
      </c>
      <c r="M30" s="21">
        <v>1000000000</v>
      </c>
      <c r="N30" s="21">
        <f t="shared" si="2"/>
        <v>13423885560.4727</v>
      </c>
      <c r="O30" s="21">
        <f t="shared" si="3"/>
        <v>17895188223.947601</v>
      </c>
      <c r="P30" s="9">
        <f t="shared" si="4"/>
        <v>12457823345.2376</v>
      </c>
      <c r="Q30" s="1">
        <v>24</v>
      </c>
    </row>
    <row r="31" spans="1:17" ht="18" customHeight="1" x14ac:dyDescent="0.2">
      <c r="A31" s="1">
        <v>25</v>
      </c>
      <c r="B31" s="29" t="s">
        <v>61</v>
      </c>
      <c r="C31" s="24">
        <v>13</v>
      </c>
      <c r="D31" s="5">
        <v>2345162696.2921</v>
      </c>
      <c r="E31" s="5">
        <v>0</v>
      </c>
      <c r="F31" s="6">
        <f t="shared" si="0"/>
        <v>2345162696.2921</v>
      </c>
      <c r="G31" s="7">
        <v>49345355.350000001</v>
      </c>
      <c r="H31" s="7">
        <v>124722672.83</v>
      </c>
      <c r="I31" s="5">
        <v>0</v>
      </c>
      <c r="J31" s="8">
        <f t="shared" si="1"/>
        <v>2171094668.1121001</v>
      </c>
      <c r="K31" s="6">
        <v>44477932.5123</v>
      </c>
      <c r="L31" s="8">
        <v>1335662302.6577001</v>
      </c>
      <c r="M31" s="21">
        <v>0</v>
      </c>
      <c r="N31" s="21">
        <f t="shared" si="2"/>
        <v>1335662302.6577001</v>
      </c>
      <c r="O31" s="21">
        <f t="shared" si="3"/>
        <v>3725302931.4621</v>
      </c>
      <c r="P31" s="9">
        <f t="shared" si="4"/>
        <v>3551234903.2821002</v>
      </c>
      <c r="Q31" s="1">
        <v>25</v>
      </c>
    </row>
    <row r="32" spans="1:17" ht="18" customHeight="1" x14ac:dyDescent="0.2">
      <c r="A32" s="1">
        <v>26</v>
      </c>
      <c r="B32" s="29" t="s">
        <v>62</v>
      </c>
      <c r="C32" s="24">
        <v>25</v>
      </c>
      <c r="D32" s="5">
        <v>3012257067.3238001</v>
      </c>
      <c r="E32" s="5">
        <v>0</v>
      </c>
      <c r="F32" s="6">
        <f t="shared" si="0"/>
        <v>3012257067.3238001</v>
      </c>
      <c r="G32" s="7">
        <v>78820977.200000003</v>
      </c>
      <c r="H32" s="7">
        <v>275631992.38</v>
      </c>
      <c r="I32" s="5">
        <v>482600009.37</v>
      </c>
      <c r="J32" s="8">
        <f t="shared" si="1"/>
        <v>2175204088.3738003</v>
      </c>
      <c r="K32" s="6">
        <v>57129923.975900002</v>
      </c>
      <c r="L32" s="8">
        <v>1662015906.1993001</v>
      </c>
      <c r="M32" s="21">
        <v>0</v>
      </c>
      <c r="N32" s="21">
        <f t="shared" si="2"/>
        <v>1662015906.1993001</v>
      </c>
      <c r="O32" s="21">
        <f t="shared" si="3"/>
        <v>4731402897.4990005</v>
      </c>
      <c r="P32" s="9">
        <f t="shared" si="4"/>
        <v>3894349918.5490007</v>
      </c>
      <c r="Q32" s="1">
        <v>26</v>
      </c>
    </row>
    <row r="33" spans="1:17" ht="18" customHeight="1" x14ac:dyDescent="0.2">
      <c r="A33" s="1">
        <v>27</v>
      </c>
      <c r="B33" s="29" t="s">
        <v>63</v>
      </c>
      <c r="C33" s="24">
        <v>20</v>
      </c>
      <c r="D33" s="5">
        <v>2362580223.7754002</v>
      </c>
      <c r="E33" s="5">
        <v>0</v>
      </c>
      <c r="F33" s="6">
        <f t="shared" si="0"/>
        <v>2362580223.7754002</v>
      </c>
      <c r="G33" s="7">
        <v>147381887.13999999</v>
      </c>
      <c r="H33" s="7">
        <v>0</v>
      </c>
      <c r="I33" s="5">
        <v>888119936.28999996</v>
      </c>
      <c r="J33" s="8">
        <f t="shared" si="1"/>
        <v>1327078400.3454003</v>
      </c>
      <c r="K33" s="6">
        <v>44808270.195600003</v>
      </c>
      <c r="L33" s="8">
        <v>1673739759.7632999</v>
      </c>
      <c r="M33" s="21">
        <v>0</v>
      </c>
      <c r="N33" s="21">
        <f t="shared" si="2"/>
        <v>1673739759.7632999</v>
      </c>
      <c r="O33" s="21">
        <f t="shared" si="3"/>
        <v>4081128253.7343001</v>
      </c>
      <c r="P33" s="9">
        <f t="shared" si="4"/>
        <v>3045626430.3043003</v>
      </c>
      <c r="Q33" s="1">
        <v>27</v>
      </c>
    </row>
    <row r="34" spans="1:17" ht="18" customHeight="1" x14ac:dyDescent="0.2">
      <c r="A34" s="1">
        <v>28</v>
      </c>
      <c r="B34" s="29" t="s">
        <v>64</v>
      </c>
      <c r="C34" s="24">
        <v>18</v>
      </c>
      <c r="D34" s="5">
        <v>2367260759.7921</v>
      </c>
      <c r="E34" s="5">
        <v>750755075.71599996</v>
      </c>
      <c r="F34" s="6">
        <f t="shared" si="0"/>
        <v>3118015835.5081</v>
      </c>
      <c r="G34" s="7">
        <v>83809270.859999999</v>
      </c>
      <c r="H34" s="7">
        <v>951995613.62</v>
      </c>
      <c r="I34" s="5">
        <v>153257266.25999999</v>
      </c>
      <c r="J34" s="8">
        <f t="shared" si="1"/>
        <v>1928953684.7681</v>
      </c>
      <c r="K34" s="6">
        <v>72460873.515499994</v>
      </c>
      <c r="L34" s="8">
        <v>1582150437.0834999</v>
      </c>
      <c r="M34" s="21">
        <v>0</v>
      </c>
      <c r="N34" s="21">
        <f t="shared" si="2"/>
        <v>1582150437.0834999</v>
      </c>
      <c r="O34" s="21">
        <f t="shared" si="3"/>
        <v>4772627146.1070995</v>
      </c>
      <c r="P34" s="9">
        <f t="shared" si="4"/>
        <v>3583564995.3670998</v>
      </c>
      <c r="Q34" s="1">
        <v>28</v>
      </c>
    </row>
    <row r="35" spans="1:17" ht="18" customHeight="1" x14ac:dyDescent="0.2">
      <c r="A35" s="1">
        <v>29</v>
      </c>
      <c r="B35" s="29" t="s">
        <v>65</v>
      </c>
      <c r="C35" s="24">
        <v>30</v>
      </c>
      <c r="D35" s="5">
        <v>2319269432.2160001</v>
      </c>
      <c r="E35" s="5">
        <v>0</v>
      </c>
      <c r="F35" s="6">
        <f t="shared" si="0"/>
        <v>2319269432.2160001</v>
      </c>
      <c r="G35" s="7">
        <v>185634325.40000001</v>
      </c>
      <c r="H35" s="7">
        <v>0</v>
      </c>
      <c r="I35" s="5">
        <v>1142270944.01</v>
      </c>
      <c r="J35" s="8">
        <f t="shared" si="1"/>
        <v>991364162.80599999</v>
      </c>
      <c r="K35" s="6">
        <v>43986845.5383</v>
      </c>
      <c r="L35" s="8">
        <v>1558859801.2453001</v>
      </c>
      <c r="M35" s="21">
        <v>0</v>
      </c>
      <c r="N35" s="21">
        <f t="shared" si="2"/>
        <v>1558859801.2453001</v>
      </c>
      <c r="O35" s="21">
        <f t="shared" si="3"/>
        <v>3922116078.9996004</v>
      </c>
      <c r="P35" s="9">
        <f t="shared" si="4"/>
        <v>2594210809.5896001</v>
      </c>
      <c r="Q35" s="1">
        <v>29</v>
      </c>
    </row>
    <row r="36" spans="1:17" ht="18" customHeight="1" x14ac:dyDescent="0.2">
      <c r="A36" s="1">
        <v>30</v>
      </c>
      <c r="B36" s="29" t="s">
        <v>66</v>
      </c>
      <c r="C36" s="24">
        <v>33</v>
      </c>
      <c r="D36" s="5">
        <v>2852245711.3678999</v>
      </c>
      <c r="E36" s="5">
        <v>0</v>
      </c>
      <c r="F36" s="6">
        <f t="shared" si="0"/>
        <v>2852245711.3678999</v>
      </c>
      <c r="G36" s="7">
        <v>378715895.86000001</v>
      </c>
      <c r="H36" s="7">
        <v>99912935</v>
      </c>
      <c r="I36" s="5">
        <v>420475319.35000002</v>
      </c>
      <c r="J36" s="8">
        <f t="shared" si="1"/>
        <v>1953141561.1578999</v>
      </c>
      <c r="K36" s="6">
        <v>54095177.472900003</v>
      </c>
      <c r="L36" s="8">
        <v>2453444164.1163998</v>
      </c>
      <c r="M36" s="21">
        <v>0</v>
      </c>
      <c r="N36" s="21">
        <f t="shared" si="2"/>
        <v>2453444164.1163998</v>
      </c>
      <c r="O36" s="21">
        <f t="shared" si="3"/>
        <v>5359785052.9571991</v>
      </c>
      <c r="P36" s="9">
        <f t="shared" si="4"/>
        <v>4460680902.7472</v>
      </c>
      <c r="Q36" s="1">
        <v>30</v>
      </c>
    </row>
    <row r="37" spans="1:17" ht="18" customHeight="1" x14ac:dyDescent="0.2">
      <c r="A37" s="1">
        <v>31</v>
      </c>
      <c r="B37" s="29" t="s">
        <v>67</v>
      </c>
      <c r="C37" s="24">
        <v>17</v>
      </c>
      <c r="D37" s="5">
        <v>2655534749.8678002</v>
      </c>
      <c r="E37" s="5">
        <v>0</v>
      </c>
      <c r="F37" s="6">
        <f t="shared" si="0"/>
        <v>2655534749.8678002</v>
      </c>
      <c r="G37" s="7">
        <v>66622619.979999997</v>
      </c>
      <c r="H37" s="7">
        <v>400864283.55500001</v>
      </c>
      <c r="I37" s="5">
        <v>989172047.04999995</v>
      </c>
      <c r="J37" s="8">
        <f t="shared" si="1"/>
        <v>1198875799.2828004</v>
      </c>
      <c r="K37" s="6">
        <v>50364392.8737</v>
      </c>
      <c r="L37" s="8">
        <v>1533418526.4151001</v>
      </c>
      <c r="M37" s="21">
        <v>0</v>
      </c>
      <c r="N37" s="21">
        <f t="shared" si="2"/>
        <v>1533418526.4151001</v>
      </c>
      <c r="O37" s="21">
        <f t="shared" si="3"/>
        <v>4239317669.1566005</v>
      </c>
      <c r="P37" s="9">
        <f t="shared" si="4"/>
        <v>2782658718.5716004</v>
      </c>
      <c r="Q37" s="1">
        <v>31</v>
      </c>
    </row>
    <row r="38" spans="1:17" ht="18" customHeight="1" x14ac:dyDescent="0.2">
      <c r="A38" s="1">
        <v>32</v>
      </c>
      <c r="B38" s="29" t="s">
        <v>68</v>
      </c>
      <c r="C38" s="24">
        <v>23</v>
      </c>
      <c r="D38" s="5">
        <v>2742539035.0226998</v>
      </c>
      <c r="E38" s="5">
        <v>5400690769.8614998</v>
      </c>
      <c r="F38" s="6">
        <f t="shared" si="0"/>
        <v>8143229804.8841991</v>
      </c>
      <c r="G38" s="7">
        <v>227124775.86000001</v>
      </c>
      <c r="H38" s="7">
        <v>0</v>
      </c>
      <c r="I38" s="5">
        <v>306634568.54000002</v>
      </c>
      <c r="J38" s="8">
        <f t="shared" si="1"/>
        <v>7609470460.4841995</v>
      </c>
      <c r="K38" s="6">
        <v>222979712.57839999</v>
      </c>
      <c r="L38" s="8">
        <v>2278261196.7273998</v>
      </c>
      <c r="M38" s="21">
        <v>0</v>
      </c>
      <c r="N38" s="21">
        <f t="shared" si="2"/>
        <v>2278261196.7273998</v>
      </c>
      <c r="O38" s="21">
        <f t="shared" si="3"/>
        <v>10644470714.189999</v>
      </c>
      <c r="P38" s="9">
        <f t="shared" si="4"/>
        <v>10110711369.789999</v>
      </c>
      <c r="Q38" s="1">
        <v>32</v>
      </c>
    </row>
    <row r="39" spans="1:17" ht="18" customHeight="1" x14ac:dyDescent="0.2">
      <c r="A39" s="1">
        <v>33</v>
      </c>
      <c r="B39" s="29" t="s">
        <v>69</v>
      </c>
      <c r="C39" s="24">
        <v>23</v>
      </c>
      <c r="D39" s="5">
        <v>2802625918.6441998</v>
      </c>
      <c r="E39" s="5">
        <v>0</v>
      </c>
      <c r="F39" s="6">
        <f t="shared" si="0"/>
        <v>2802625918.6441998</v>
      </c>
      <c r="G39" s="7">
        <v>52616645.229999997</v>
      </c>
      <c r="H39" s="7">
        <v>0</v>
      </c>
      <c r="I39" s="5">
        <v>352800030.75</v>
      </c>
      <c r="J39" s="8">
        <f t="shared" si="1"/>
        <v>2397209242.6641998</v>
      </c>
      <c r="K39" s="6">
        <v>53154097.438100003</v>
      </c>
      <c r="L39" s="8">
        <v>1632277247.7146001</v>
      </c>
      <c r="M39" s="21">
        <v>0</v>
      </c>
      <c r="N39" s="21">
        <f t="shared" si="2"/>
        <v>1632277247.7146001</v>
      </c>
      <c r="O39" s="21">
        <f t="shared" si="3"/>
        <v>4488057263.7968998</v>
      </c>
      <c r="P39" s="9">
        <f t="shared" si="4"/>
        <v>4082640587.8168998</v>
      </c>
      <c r="Q39" s="1">
        <v>33</v>
      </c>
    </row>
    <row r="40" spans="1:17" ht="18" customHeight="1" x14ac:dyDescent="0.2">
      <c r="A40" s="1">
        <v>34</v>
      </c>
      <c r="B40" s="29" t="s">
        <v>70</v>
      </c>
      <c r="C40" s="24">
        <v>16</v>
      </c>
      <c r="D40" s="5">
        <v>2449612149.1711998</v>
      </c>
      <c r="E40" s="5">
        <v>0</v>
      </c>
      <c r="F40" s="6">
        <f t="shared" si="0"/>
        <v>2449612149.1711998</v>
      </c>
      <c r="G40" s="7">
        <v>54077385.369999997</v>
      </c>
      <c r="H40" s="7">
        <v>0</v>
      </c>
      <c r="I40" s="5">
        <v>712428668.11000001</v>
      </c>
      <c r="J40" s="8">
        <f t="shared" si="1"/>
        <v>1683106095.6911998</v>
      </c>
      <c r="K40" s="6">
        <v>46458901.9877</v>
      </c>
      <c r="L40" s="8">
        <v>1378125686.3759999</v>
      </c>
      <c r="M40" s="21">
        <v>0</v>
      </c>
      <c r="N40" s="21">
        <f t="shared" si="2"/>
        <v>1378125686.3759999</v>
      </c>
      <c r="O40" s="21">
        <f t="shared" si="3"/>
        <v>3874196737.5348997</v>
      </c>
      <c r="P40" s="9">
        <f t="shared" si="4"/>
        <v>3107690684.0548997</v>
      </c>
      <c r="Q40" s="1">
        <v>34</v>
      </c>
    </row>
    <row r="41" spans="1:17" ht="18" customHeight="1" x14ac:dyDescent="0.2">
      <c r="A41" s="1">
        <v>35</v>
      </c>
      <c r="B41" s="29" t="s">
        <v>71</v>
      </c>
      <c r="C41" s="24">
        <v>17</v>
      </c>
      <c r="D41" s="5">
        <v>2525235670.3354001</v>
      </c>
      <c r="E41" s="5">
        <v>0</v>
      </c>
      <c r="F41" s="6">
        <f t="shared" si="0"/>
        <v>2525235670.3354001</v>
      </c>
      <c r="G41" s="7">
        <v>32801728.710000001</v>
      </c>
      <c r="H41" s="7">
        <v>0</v>
      </c>
      <c r="I41" s="5">
        <v>120127813.58</v>
      </c>
      <c r="J41" s="8">
        <f t="shared" si="1"/>
        <v>2372306128.0454001</v>
      </c>
      <c r="K41" s="6">
        <v>47893164.043799996</v>
      </c>
      <c r="L41" s="8">
        <v>1413795630.5132</v>
      </c>
      <c r="M41" s="21">
        <v>0</v>
      </c>
      <c r="N41" s="21">
        <f t="shared" si="2"/>
        <v>1413795630.5132</v>
      </c>
      <c r="O41" s="21">
        <f t="shared" si="3"/>
        <v>3986924464.8923998</v>
      </c>
      <c r="P41" s="9">
        <f t="shared" si="4"/>
        <v>3833994922.6023998</v>
      </c>
      <c r="Q41" s="1">
        <v>35</v>
      </c>
    </row>
    <row r="42" spans="1:17" ht="18" customHeight="1" x14ac:dyDescent="0.2">
      <c r="A42" s="1">
        <v>36</v>
      </c>
      <c r="B42" s="29" t="s">
        <v>72</v>
      </c>
      <c r="C42" s="24">
        <v>14</v>
      </c>
      <c r="D42" s="5">
        <v>2530613684.9579</v>
      </c>
      <c r="E42" s="5">
        <v>0</v>
      </c>
      <c r="F42" s="6">
        <f>D42+E42</f>
        <v>2530613684.9579</v>
      </c>
      <c r="G42" s="7">
        <v>40416610.670000002</v>
      </c>
      <c r="H42" s="7">
        <v>488822936.86000001</v>
      </c>
      <c r="I42" s="5">
        <v>242955007.53</v>
      </c>
      <c r="J42" s="8">
        <f t="shared" si="1"/>
        <v>1758419129.8978999</v>
      </c>
      <c r="K42" s="6">
        <v>47995162.4987</v>
      </c>
      <c r="L42" s="8">
        <v>1545169598.1075001</v>
      </c>
      <c r="M42" s="21">
        <v>0</v>
      </c>
      <c r="N42" s="21">
        <f t="shared" si="2"/>
        <v>1545169598.1075001</v>
      </c>
      <c r="O42" s="21">
        <f t="shared" si="3"/>
        <v>4123778445.5641003</v>
      </c>
      <c r="P42" s="9">
        <f t="shared" si="4"/>
        <v>3351583890.5040998</v>
      </c>
      <c r="Q42" s="1">
        <v>36</v>
      </c>
    </row>
    <row r="43" spans="1:17" ht="18" customHeight="1" x14ac:dyDescent="0.2">
      <c r="A43" s="1">
        <v>37</v>
      </c>
      <c r="B43" s="123" t="s">
        <v>834</v>
      </c>
      <c r="C43" s="123"/>
      <c r="D43" s="5"/>
      <c r="E43" s="5">
        <v>0</v>
      </c>
      <c r="F43" s="6">
        <f t="shared" si="0"/>
        <v>0</v>
      </c>
      <c r="G43" s="7">
        <v>0</v>
      </c>
      <c r="H43" s="7">
        <v>0</v>
      </c>
      <c r="I43" s="5">
        <v>0</v>
      </c>
      <c r="J43" s="8">
        <f t="shared" si="1"/>
        <v>0</v>
      </c>
      <c r="K43" s="6">
        <v>0</v>
      </c>
      <c r="L43" s="8">
        <v>0</v>
      </c>
      <c r="M43" s="21">
        <v>0</v>
      </c>
      <c r="N43" s="21">
        <f t="shared" si="2"/>
        <v>0</v>
      </c>
      <c r="O43" s="21">
        <f t="shared" si="3"/>
        <v>0</v>
      </c>
      <c r="P43" s="9">
        <f t="shared" si="4"/>
        <v>0</v>
      </c>
      <c r="Q43" s="1">
        <v>37</v>
      </c>
    </row>
    <row r="44" spans="1:17" ht="18" customHeight="1" thickBot="1" x14ac:dyDescent="0.25">
      <c r="A44" s="1">
        <v>38</v>
      </c>
      <c r="B44" s="93" t="s">
        <v>910</v>
      </c>
      <c r="C44" s="26"/>
      <c r="D44" s="5"/>
      <c r="E44" s="5">
        <v>345488560.57999998</v>
      </c>
      <c r="F44" s="6">
        <f>D44+E44</f>
        <v>345488560.57999998</v>
      </c>
      <c r="G44" s="7">
        <v>0</v>
      </c>
      <c r="H44" s="7">
        <v>0</v>
      </c>
      <c r="I44" s="5">
        <v>0</v>
      </c>
      <c r="J44" s="8">
        <f t="shared" si="1"/>
        <v>345488560.57999998</v>
      </c>
      <c r="K44" s="6">
        <v>4596355.2699999996</v>
      </c>
      <c r="L44" s="8">
        <v>0</v>
      </c>
      <c r="M44" s="21">
        <v>0</v>
      </c>
      <c r="N44" s="21">
        <f t="shared" si="2"/>
        <v>0</v>
      </c>
      <c r="O44" s="21">
        <f t="shared" si="3"/>
        <v>350084915.84999996</v>
      </c>
      <c r="P44" s="9">
        <f t="shared" si="4"/>
        <v>350084915.84999996</v>
      </c>
      <c r="Q44" s="1">
        <v>38</v>
      </c>
    </row>
    <row r="45" spans="1:17" ht="18" customHeight="1" thickTop="1" thickBot="1" x14ac:dyDescent="0.3">
      <c r="A45" s="1"/>
      <c r="B45" s="116" t="s">
        <v>894</v>
      </c>
      <c r="C45" s="117"/>
      <c r="D45" s="10">
        <f>SUM(D7:D44)</f>
        <v>96432447492.385223</v>
      </c>
      <c r="E45" s="10">
        <f t="shared" ref="E45:P45" si="5">SUM(E7:E44)</f>
        <v>30369781529.101402</v>
      </c>
      <c r="F45" s="10">
        <f>SUM(F7:F44)</f>
        <v>126802229021.48663</v>
      </c>
      <c r="G45" s="10">
        <f t="shared" si="5"/>
        <v>6451100136.329999</v>
      </c>
      <c r="H45" s="10">
        <f t="shared" si="5"/>
        <v>5034040621.415</v>
      </c>
      <c r="I45" s="10">
        <f t="shared" si="5"/>
        <v>15410158379.807703</v>
      </c>
      <c r="J45" s="10">
        <f t="shared" si="5"/>
        <v>99906929883.933868</v>
      </c>
      <c r="K45" s="10">
        <f>SUM(K7:K44)</f>
        <v>2851700921.8361006</v>
      </c>
      <c r="L45" s="10">
        <f>SUM(L7:L44)</f>
        <v>72905629439.940002</v>
      </c>
      <c r="M45" s="10">
        <f t="shared" si="5"/>
        <v>1000000000</v>
      </c>
      <c r="N45" s="10">
        <f t="shared" si="5"/>
        <v>71905629439.940002</v>
      </c>
      <c r="O45" s="10">
        <f>SUM(O7:O44)</f>
        <v>202559559383.26273</v>
      </c>
      <c r="P45" s="10">
        <f t="shared" si="5"/>
        <v>174664260245.70999</v>
      </c>
    </row>
    <row r="46" spans="1:17" ht="13.5" thickTop="1" x14ac:dyDescent="0.2">
      <c r="B46" t="s">
        <v>27</v>
      </c>
      <c r="I46" s="30"/>
      <c r="J46" s="30"/>
      <c r="K46" s="31"/>
      <c r="L46" s="32"/>
      <c r="M46" s="32"/>
      <c r="N46" s="32"/>
    </row>
  </sheetData>
  <mergeCells count="19">
    <mergeCell ref="K4:K5"/>
    <mergeCell ref="A1:P1"/>
    <mergeCell ref="A4:A5"/>
    <mergeCell ref="Q4:Q5"/>
    <mergeCell ref="D2:P2"/>
    <mergeCell ref="J4:J5"/>
    <mergeCell ref="L4:L5"/>
    <mergeCell ref="O4:O5"/>
    <mergeCell ref="P4:P5"/>
    <mergeCell ref="M4:M5"/>
    <mergeCell ref="N4:N5"/>
    <mergeCell ref="B45:C45"/>
    <mergeCell ref="G4:I4"/>
    <mergeCell ref="F4:F5"/>
    <mergeCell ref="E4:E5"/>
    <mergeCell ref="D4:D5"/>
    <mergeCell ref="C4:C5"/>
    <mergeCell ref="B4:B5"/>
    <mergeCell ref="B43:C43"/>
  </mergeCells>
  <phoneticPr fontId="3" type="noConversion"/>
  <pageMargins left="0.4" right="0.34" top="0.45" bottom="0.17" header="0.51" footer="0.17"/>
  <pageSetup scale="44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">
    <pageSetUpPr fitToPage="1"/>
  </sheetPr>
  <dimension ref="A1:T414"/>
  <sheetViews>
    <sheetView topLeftCell="B4" workbookViewId="0">
      <pane xSplit="3" ySplit="3" topLeftCell="F406" activePane="bottomRight" state="frozen"/>
      <selection activeCell="B4" sqref="B4"/>
      <selection pane="topRight" activeCell="E4" sqref="E4"/>
      <selection pane="bottomLeft" activeCell="B7" sqref="B7"/>
      <selection pane="bottomRight" activeCell="F415" sqref="F415"/>
    </sheetView>
  </sheetViews>
  <sheetFormatPr defaultRowHeight="12.75" x14ac:dyDescent="0.2"/>
  <cols>
    <col min="1" max="1" width="9.28515625" bestFit="1" customWidth="1"/>
    <col min="2" max="2" width="13.85546875" bestFit="1" customWidth="1"/>
    <col min="3" max="3" width="6.140625" customWidth="1"/>
    <col min="4" max="4" width="23.85546875" bestFit="1" customWidth="1"/>
    <col min="5" max="5" width="17.140625" customWidth="1"/>
    <col min="6" max="6" width="19.28515625" customWidth="1"/>
    <col min="7" max="7" width="19.85546875" customWidth="1"/>
    <col min="8" max="8" width="18.42578125" customWidth="1"/>
    <col min="9" max="9" width="19.7109375" bestFit="1" customWidth="1"/>
    <col min="10" max="10" width="0.7109375" customWidth="1"/>
    <col min="11" max="11" width="4.7109375" style="17" customWidth="1"/>
    <col min="12" max="12" width="11.85546875" bestFit="1" customWidth="1"/>
    <col min="13" max="13" width="9.42578125" bestFit="1" customWidth="1"/>
    <col min="14" max="14" width="21.5703125" customWidth="1"/>
    <col min="15" max="15" width="18.7109375" customWidth="1"/>
    <col min="16" max="16" width="21.85546875" customWidth="1"/>
    <col min="17" max="17" width="18.7109375" customWidth="1"/>
    <col min="18" max="18" width="18.5703125" customWidth="1"/>
    <col min="19" max="19" width="22.140625" bestFit="1" customWidth="1"/>
  </cols>
  <sheetData>
    <row r="1" spans="1:20" ht="26.25" x14ac:dyDescent="0.4">
      <c r="A1" s="124" t="s">
        <v>33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</row>
    <row r="2" spans="1:20" ht="26.25" hidden="1" x14ac:dyDescent="0.4">
      <c r="A2" s="27"/>
      <c r="B2" s="27"/>
      <c r="C2" s="27"/>
      <c r="D2" s="27"/>
      <c r="E2" s="27"/>
      <c r="F2" s="88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20" ht="18" x14ac:dyDescent="0.25">
      <c r="J3" s="23" t="s">
        <v>24</v>
      </c>
    </row>
    <row r="4" spans="1:20" ht="45" customHeight="1" x14ac:dyDescent="0.3">
      <c r="B4" s="129" t="s">
        <v>917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</row>
    <row r="5" spans="1:20" x14ac:dyDescent="0.2">
      <c r="J5" s="17">
        <v>0</v>
      </c>
    </row>
    <row r="6" spans="1:20" ht="91.5" customHeight="1" x14ac:dyDescent="0.25">
      <c r="A6" s="13" t="s">
        <v>0</v>
      </c>
      <c r="B6" s="109" t="s">
        <v>11</v>
      </c>
      <c r="C6" s="109" t="s">
        <v>0</v>
      </c>
      <c r="D6" s="109" t="s">
        <v>12</v>
      </c>
      <c r="E6" s="109" t="s">
        <v>7</v>
      </c>
      <c r="F6" s="109" t="s">
        <v>897</v>
      </c>
      <c r="G6" s="110" t="s">
        <v>911</v>
      </c>
      <c r="H6" s="109" t="s">
        <v>13</v>
      </c>
      <c r="I6" s="109" t="s">
        <v>25</v>
      </c>
      <c r="J6" s="111"/>
      <c r="K6" s="112"/>
      <c r="L6" s="109" t="s">
        <v>11</v>
      </c>
      <c r="M6" s="109" t="s">
        <v>0</v>
      </c>
      <c r="N6" s="109" t="s">
        <v>12</v>
      </c>
      <c r="O6" s="109" t="s">
        <v>7</v>
      </c>
      <c r="P6" s="109" t="s">
        <v>897</v>
      </c>
      <c r="Q6" s="110" t="s">
        <v>911</v>
      </c>
      <c r="R6" s="109" t="s">
        <v>13</v>
      </c>
      <c r="S6" s="109" t="s">
        <v>25</v>
      </c>
    </row>
    <row r="7" spans="1:20" ht="15.75" x14ac:dyDescent="0.25">
      <c r="A7" s="1"/>
      <c r="B7" s="1"/>
      <c r="C7" s="1"/>
      <c r="D7" s="1"/>
      <c r="E7" s="91" t="s">
        <v>898</v>
      </c>
      <c r="F7" s="91" t="s">
        <v>898</v>
      </c>
      <c r="G7" s="91" t="s">
        <v>898</v>
      </c>
      <c r="H7" s="91" t="s">
        <v>898</v>
      </c>
      <c r="I7" s="91" t="s">
        <v>898</v>
      </c>
      <c r="J7" s="11"/>
      <c r="K7" s="18"/>
      <c r="L7" s="4"/>
      <c r="M7" s="4"/>
      <c r="N7" s="4"/>
      <c r="O7" s="91" t="s">
        <v>898</v>
      </c>
      <c r="P7" s="91" t="s">
        <v>898</v>
      </c>
      <c r="Q7" s="91" t="s">
        <v>898</v>
      </c>
      <c r="R7" s="91" t="s">
        <v>898</v>
      </c>
      <c r="S7" s="108" t="s">
        <v>898</v>
      </c>
    </row>
    <row r="8" spans="1:20" ht="24.95" customHeight="1" x14ac:dyDescent="0.2">
      <c r="A8" s="134">
        <v>1</v>
      </c>
      <c r="B8" s="130" t="s">
        <v>37</v>
      </c>
      <c r="C8" s="1">
        <v>1</v>
      </c>
      <c r="D8" s="1" t="s">
        <v>76</v>
      </c>
      <c r="E8" s="5">
        <v>79055565.470200002</v>
      </c>
      <c r="F8" s="5">
        <f t="shared" ref="F8:F23" si="0">-6627083.41</f>
        <v>-6627083.4100000001</v>
      </c>
      <c r="G8" s="5">
        <v>1499353.5891</v>
      </c>
      <c r="H8" s="5">
        <v>45472351.910700001</v>
      </c>
      <c r="I8" s="6">
        <f>SUM(E8:H8)</f>
        <v>119400187.56</v>
      </c>
      <c r="J8" s="107">
        <f>SUM(E8:H8)</f>
        <v>119400187.56</v>
      </c>
      <c r="K8" s="133">
        <v>19</v>
      </c>
      <c r="L8" s="130" t="s">
        <v>55</v>
      </c>
      <c r="M8" s="12">
        <v>26</v>
      </c>
      <c r="N8" s="1" t="s">
        <v>459</v>
      </c>
      <c r="O8" s="5">
        <v>83690787.841100007</v>
      </c>
      <c r="P8" s="5">
        <f t="shared" ref="P8:P25" si="1">-6627083.41</f>
        <v>-6627083.4100000001</v>
      </c>
      <c r="Q8" s="5">
        <v>1587264.3802</v>
      </c>
      <c r="R8" s="5">
        <v>48339954.860299997</v>
      </c>
      <c r="S8" s="6">
        <f>SUM(O8:R8)</f>
        <v>126990923.67160001</v>
      </c>
      <c r="T8" s="30"/>
    </row>
    <row r="9" spans="1:20" ht="24.95" customHeight="1" x14ac:dyDescent="0.2">
      <c r="A9" s="134"/>
      <c r="B9" s="131"/>
      <c r="C9" s="1">
        <v>2</v>
      </c>
      <c r="D9" s="1" t="s">
        <v>77</v>
      </c>
      <c r="E9" s="5">
        <v>131893912.35340001</v>
      </c>
      <c r="F9" s="5">
        <f t="shared" si="0"/>
        <v>-6627083.4100000001</v>
      </c>
      <c r="G9" s="5">
        <v>2501476.1414000001</v>
      </c>
      <c r="H9" s="5">
        <v>80075966.327700004</v>
      </c>
      <c r="I9" s="6">
        <f t="shared" ref="I9:I72" si="2">SUM(E9:H9)</f>
        <v>207844271.41250002</v>
      </c>
      <c r="J9" s="11"/>
      <c r="K9" s="133"/>
      <c r="L9" s="131"/>
      <c r="M9" s="12">
        <v>27</v>
      </c>
      <c r="N9" s="1" t="s">
        <v>460</v>
      </c>
      <c r="O9" s="5">
        <v>81961208.717600003</v>
      </c>
      <c r="P9" s="5">
        <f t="shared" si="1"/>
        <v>-6627083.4100000001</v>
      </c>
      <c r="Q9" s="5">
        <v>1554461.4946000001</v>
      </c>
      <c r="R9" s="5">
        <v>52013233.687700003</v>
      </c>
      <c r="S9" s="6">
        <f t="shared" ref="S9:S72" si="3">SUM(O9:R9)</f>
        <v>128901820.48990001</v>
      </c>
    </row>
    <row r="10" spans="1:20" ht="24.95" customHeight="1" x14ac:dyDescent="0.2">
      <c r="A10" s="134"/>
      <c r="B10" s="131"/>
      <c r="C10" s="1">
        <v>3</v>
      </c>
      <c r="D10" s="1" t="s">
        <v>78</v>
      </c>
      <c r="E10" s="5">
        <v>92801888.841800004</v>
      </c>
      <c r="F10" s="5">
        <f t="shared" si="0"/>
        <v>-6627083.4100000001</v>
      </c>
      <c r="G10" s="5">
        <v>1760063.8776</v>
      </c>
      <c r="H10" s="5">
        <v>52332391.261</v>
      </c>
      <c r="I10" s="6">
        <f t="shared" si="2"/>
        <v>140267260.5704</v>
      </c>
      <c r="J10" s="11"/>
      <c r="K10" s="133"/>
      <c r="L10" s="131"/>
      <c r="M10" s="12">
        <v>28</v>
      </c>
      <c r="N10" s="1" t="s">
        <v>461</v>
      </c>
      <c r="O10" s="5">
        <v>82035401.846799999</v>
      </c>
      <c r="P10" s="5">
        <f t="shared" si="1"/>
        <v>-6627083.4100000001</v>
      </c>
      <c r="Q10" s="5">
        <v>1555868.6281000001</v>
      </c>
      <c r="R10" s="5">
        <v>51140607.106299996</v>
      </c>
      <c r="S10" s="6">
        <f t="shared" si="3"/>
        <v>128104794.17119999</v>
      </c>
    </row>
    <row r="11" spans="1:20" ht="24.95" customHeight="1" x14ac:dyDescent="0.2">
      <c r="A11" s="134"/>
      <c r="B11" s="131"/>
      <c r="C11" s="1">
        <v>4</v>
      </c>
      <c r="D11" s="1" t="s">
        <v>79</v>
      </c>
      <c r="E11" s="5">
        <v>94555073.741300002</v>
      </c>
      <c r="F11" s="5">
        <f t="shared" si="0"/>
        <v>-6627083.4100000001</v>
      </c>
      <c r="G11" s="5">
        <v>1793314.4661000001</v>
      </c>
      <c r="H11" s="5">
        <v>54728340.780599996</v>
      </c>
      <c r="I11" s="6">
        <f t="shared" si="2"/>
        <v>144449645.57800001</v>
      </c>
      <c r="J11" s="11"/>
      <c r="K11" s="133"/>
      <c r="L11" s="131"/>
      <c r="M11" s="12">
        <v>29</v>
      </c>
      <c r="N11" s="1" t="s">
        <v>462</v>
      </c>
      <c r="O11" s="5">
        <v>97225565.072799996</v>
      </c>
      <c r="P11" s="5">
        <f t="shared" si="1"/>
        <v>-6627083.4100000001</v>
      </c>
      <c r="Q11" s="5">
        <v>1843962.5227999999</v>
      </c>
      <c r="R11" s="5">
        <v>60522710.095899999</v>
      </c>
      <c r="S11" s="6">
        <f t="shared" si="3"/>
        <v>152965154.28149998</v>
      </c>
    </row>
    <row r="12" spans="1:20" ht="24.95" customHeight="1" x14ac:dyDescent="0.2">
      <c r="A12" s="134"/>
      <c r="B12" s="131"/>
      <c r="C12" s="1">
        <v>5</v>
      </c>
      <c r="D12" s="1" t="s">
        <v>80</v>
      </c>
      <c r="E12" s="5">
        <v>86063635.817399994</v>
      </c>
      <c r="F12" s="5">
        <f t="shared" si="0"/>
        <v>-6627083.4100000001</v>
      </c>
      <c r="G12" s="5">
        <v>1632267.3866999999</v>
      </c>
      <c r="H12" s="5">
        <v>48808961.821400002</v>
      </c>
      <c r="I12" s="6">
        <f t="shared" si="2"/>
        <v>129877781.6155</v>
      </c>
      <c r="J12" s="11"/>
      <c r="K12" s="133"/>
      <c r="L12" s="131"/>
      <c r="M12" s="12">
        <v>30</v>
      </c>
      <c r="N12" s="1" t="s">
        <v>463</v>
      </c>
      <c r="O12" s="5">
        <v>97986158.500100002</v>
      </c>
      <c r="P12" s="5">
        <f t="shared" si="1"/>
        <v>-6627083.4100000001</v>
      </c>
      <c r="Q12" s="5">
        <v>1858387.8004999999</v>
      </c>
      <c r="R12" s="5">
        <v>59581502.809199996</v>
      </c>
      <c r="S12" s="6">
        <f t="shared" si="3"/>
        <v>152798965.69980001</v>
      </c>
    </row>
    <row r="13" spans="1:20" ht="24.95" customHeight="1" x14ac:dyDescent="0.2">
      <c r="A13" s="134"/>
      <c r="B13" s="131"/>
      <c r="C13" s="1">
        <v>6</v>
      </c>
      <c r="D13" s="1" t="s">
        <v>81</v>
      </c>
      <c r="E13" s="5">
        <v>88881490.099600002</v>
      </c>
      <c r="F13" s="5">
        <f t="shared" si="0"/>
        <v>-6627083.4100000001</v>
      </c>
      <c r="G13" s="5">
        <v>1685710.3025</v>
      </c>
      <c r="H13" s="5">
        <v>50530698.474600002</v>
      </c>
      <c r="I13" s="6">
        <f t="shared" si="2"/>
        <v>134470815.46670002</v>
      </c>
      <c r="J13" s="11"/>
      <c r="K13" s="133"/>
      <c r="L13" s="131"/>
      <c r="M13" s="12">
        <v>31</v>
      </c>
      <c r="N13" s="1" t="s">
        <v>61</v>
      </c>
      <c r="O13" s="5">
        <v>169415471.28080001</v>
      </c>
      <c r="P13" s="5">
        <f t="shared" si="1"/>
        <v>-6627083.4100000001</v>
      </c>
      <c r="Q13" s="5">
        <v>3213103.2571999999</v>
      </c>
      <c r="R13" s="5">
        <v>101460031.5606</v>
      </c>
      <c r="S13" s="6">
        <f t="shared" si="3"/>
        <v>267461522.6886</v>
      </c>
    </row>
    <row r="14" spans="1:20" ht="24.95" customHeight="1" x14ac:dyDescent="0.2">
      <c r="A14" s="134"/>
      <c r="B14" s="131"/>
      <c r="C14" s="1">
        <v>7</v>
      </c>
      <c r="D14" s="1" t="s">
        <v>82</v>
      </c>
      <c r="E14" s="5">
        <v>86238851.898800001</v>
      </c>
      <c r="F14" s="5">
        <f t="shared" si="0"/>
        <v>-6627083.4100000001</v>
      </c>
      <c r="G14" s="5">
        <v>1635590.5033</v>
      </c>
      <c r="H14" s="5">
        <v>48455557.9001</v>
      </c>
      <c r="I14" s="6">
        <f t="shared" si="2"/>
        <v>129702916.89219999</v>
      </c>
      <c r="J14" s="11"/>
      <c r="K14" s="133"/>
      <c r="L14" s="131"/>
      <c r="M14" s="12">
        <v>32</v>
      </c>
      <c r="N14" s="1" t="s">
        <v>464</v>
      </c>
      <c r="O14" s="5">
        <v>84856468.837799996</v>
      </c>
      <c r="P14" s="5">
        <f t="shared" si="1"/>
        <v>-6627083.4100000001</v>
      </c>
      <c r="Q14" s="5">
        <v>1609372.4756</v>
      </c>
      <c r="R14" s="5">
        <v>52104893.386299998</v>
      </c>
      <c r="S14" s="6">
        <f t="shared" si="3"/>
        <v>131943651.2897</v>
      </c>
    </row>
    <row r="15" spans="1:20" ht="24.95" customHeight="1" x14ac:dyDescent="0.2">
      <c r="A15" s="134"/>
      <c r="B15" s="131"/>
      <c r="C15" s="1">
        <v>8</v>
      </c>
      <c r="D15" s="1" t="s">
        <v>83</v>
      </c>
      <c r="E15" s="5">
        <v>84088258.102699995</v>
      </c>
      <c r="F15" s="5">
        <f t="shared" si="0"/>
        <v>-6627083.4100000001</v>
      </c>
      <c r="G15" s="5">
        <v>1594802.7294000001</v>
      </c>
      <c r="H15" s="5">
        <v>46232974.278200001</v>
      </c>
      <c r="I15" s="6">
        <f t="shared" si="2"/>
        <v>125288951.70029999</v>
      </c>
      <c r="J15" s="11"/>
      <c r="K15" s="133"/>
      <c r="L15" s="131"/>
      <c r="M15" s="12">
        <v>33</v>
      </c>
      <c r="N15" s="1" t="s">
        <v>465</v>
      </c>
      <c r="O15" s="5">
        <v>83979990.462400004</v>
      </c>
      <c r="P15" s="5">
        <f t="shared" si="1"/>
        <v>-6627083.4100000001</v>
      </c>
      <c r="Q15" s="5">
        <v>1592749.3448999999</v>
      </c>
      <c r="R15" s="5">
        <v>47658741.730499998</v>
      </c>
      <c r="S15" s="6">
        <f t="shared" si="3"/>
        <v>126604398.1278</v>
      </c>
    </row>
    <row r="16" spans="1:20" ht="24.95" customHeight="1" x14ac:dyDescent="0.2">
      <c r="A16" s="134"/>
      <c r="B16" s="131"/>
      <c r="C16" s="1">
        <v>9</v>
      </c>
      <c r="D16" s="1" t="s">
        <v>84</v>
      </c>
      <c r="E16" s="5">
        <v>90719255.870399997</v>
      </c>
      <c r="F16" s="5">
        <f t="shared" si="0"/>
        <v>-6627083.4100000001</v>
      </c>
      <c r="G16" s="5">
        <v>1720565.0364999999</v>
      </c>
      <c r="H16" s="5">
        <v>51645709.175499998</v>
      </c>
      <c r="I16" s="6">
        <f t="shared" si="2"/>
        <v>137458446.6724</v>
      </c>
      <c r="J16" s="11"/>
      <c r="K16" s="133"/>
      <c r="L16" s="131"/>
      <c r="M16" s="12">
        <v>34</v>
      </c>
      <c r="N16" s="1" t="s">
        <v>466</v>
      </c>
      <c r="O16" s="5">
        <v>100526175.5403</v>
      </c>
      <c r="P16" s="5">
        <f t="shared" si="1"/>
        <v>-6627083.4100000001</v>
      </c>
      <c r="Q16" s="5">
        <v>1906561.3052999999</v>
      </c>
      <c r="R16" s="5">
        <v>61107122.708700001</v>
      </c>
      <c r="S16" s="6">
        <f t="shared" si="3"/>
        <v>156912776.14429998</v>
      </c>
    </row>
    <row r="17" spans="1:19" ht="24.95" customHeight="1" x14ac:dyDescent="0.2">
      <c r="A17" s="134"/>
      <c r="B17" s="131"/>
      <c r="C17" s="1">
        <v>10</v>
      </c>
      <c r="D17" s="1" t="s">
        <v>85</v>
      </c>
      <c r="E17" s="5">
        <v>92061688.437900007</v>
      </c>
      <c r="F17" s="5">
        <f t="shared" si="0"/>
        <v>-6627083.4100000001</v>
      </c>
      <c r="G17" s="5">
        <v>1746025.3703000001</v>
      </c>
      <c r="H17" s="5">
        <v>53561046.862599999</v>
      </c>
      <c r="I17" s="6">
        <f t="shared" si="2"/>
        <v>140741677.2608</v>
      </c>
      <c r="J17" s="11"/>
      <c r="K17" s="133"/>
      <c r="L17" s="131"/>
      <c r="M17" s="12">
        <v>35</v>
      </c>
      <c r="N17" s="1" t="s">
        <v>467</v>
      </c>
      <c r="O17" s="5">
        <v>82943784.127700001</v>
      </c>
      <c r="P17" s="5">
        <f t="shared" si="1"/>
        <v>-6627083.4100000001</v>
      </c>
      <c r="Q17" s="5">
        <v>1573096.8425</v>
      </c>
      <c r="R17" s="5">
        <v>51576373.501400001</v>
      </c>
      <c r="S17" s="6">
        <f t="shared" si="3"/>
        <v>129466171.0616</v>
      </c>
    </row>
    <row r="18" spans="1:19" ht="24.95" customHeight="1" x14ac:dyDescent="0.2">
      <c r="A18" s="134"/>
      <c r="B18" s="131"/>
      <c r="C18" s="1">
        <v>11</v>
      </c>
      <c r="D18" s="1" t="s">
        <v>86</v>
      </c>
      <c r="E18" s="5">
        <v>100676820.1908</v>
      </c>
      <c r="F18" s="5">
        <f t="shared" si="0"/>
        <v>-6627083.4100000001</v>
      </c>
      <c r="G18" s="5">
        <v>1909418.4046</v>
      </c>
      <c r="H18" s="5">
        <v>60529043.399599999</v>
      </c>
      <c r="I18" s="6">
        <f t="shared" si="2"/>
        <v>156488198.58499998</v>
      </c>
      <c r="J18" s="11"/>
      <c r="K18" s="133"/>
      <c r="L18" s="131"/>
      <c r="M18" s="12">
        <v>36</v>
      </c>
      <c r="N18" s="1" t="s">
        <v>468</v>
      </c>
      <c r="O18" s="5">
        <v>104980521.3206</v>
      </c>
      <c r="P18" s="5">
        <f t="shared" si="1"/>
        <v>-6627083.4100000001</v>
      </c>
      <c r="Q18" s="5">
        <v>1991041.6236</v>
      </c>
      <c r="R18" s="5">
        <v>63942119.9969</v>
      </c>
      <c r="S18" s="6">
        <f t="shared" si="3"/>
        <v>164286599.5311</v>
      </c>
    </row>
    <row r="19" spans="1:19" ht="24.95" customHeight="1" x14ac:dyDescent="0.2">
      <c r="A19" s="134"/>
      <c r="B19" s="131"/>
      <c r="C19" s="1">
        <v>12</v>
      </c>
      <c r="D19" s="1" t="s">
        <v>87</v>
      </c>
      <c r="E19" s="5">
        <v>96933880.675999999</v>
      </c>
      <c r="F19" s="5">
        <f t="shared" si="0"/>
        <v>-6627083.4100000001</v>
      </c>
      <c r="G19" s="5">
        <v>1838430.4890999999</v>
      </c>
      <c r="H19" s="5">
        <v>57738563.411399998</v>
      </c>
      <c r="I19" s="6">
        <f t="shared" si="2"/>
        <v>149883791.1665</v>
      </c>
      <c r="J19" s="11"/>
      <c r="K19" s="133"/>
      <c r="L19" s="131"/>
      <c r="M19" s="12">
        <v>37</v>
      </c>
      <c r="N19" s="1" t="s">
        <v>469</v>
      </c>
      <c r="O19" s="5">
        <v>92189727.3697</v>
      </c>
      <c r="P19" s="5">
        <f t="shared" si="1"/>
        <v>-6627083.4100000001</v>
      </c>
      <c r="Q19" s="5">
        <v>1748453.7335999999</v>
      </c>
      <c r="R19" s="5">
        <v>58372754.206600003</v>
      </c>
      <c r="S19" s="6">
        <f t="shared" si="3"/>
        <v>145683851.89990002</v>
      </c>
    </row>
    <row r="20" spans="1:19" ht="24.95" customHeight="1" x14ac:dyDescent="0.2">
      <c r="A20" s="134"/>
      <c r="B20" s="131"/>
      <c r="C20" s="1">
        <v>13</v>
      </c>
      <c r="D20" s="1" t="s">
        <v>88</v>
      </c>
      <c r="E20" s="5">
        <v>74020849.415299997</v>
      </c>
      <c r="F20" s="5">
        <f t="shared" si="0"/>
        <v>-6627083.4100000001</v>
      </c>
      <c r="G20" s="5">
        <v>1403866.0729</v>
      </c>
      <c r="H20" s="5">
        <v>42752093.314499997</v>
      </c>
      <c r="I20" s="6">
        <f t="shared" si="2"/>
        <v>111549725.39269999</v>
      </c>
      <c r="J20" s="11"/>
      <c r="K20" s="133"/>
      <c r="L20" s="131"/>
      <c r="M20" s="12">
        <v>38</v>
      </c>
      <c r="N20" s="1" t="s">
        <v>470</v>
      </c>
      <c r="O20" s="5">
        <v>95863822.875100002</v>
      </c>
      <c r="P20" s="5">
        <f t="shared" si="1"/>
        <v>-6627083.4100000001</v>
      </c>
      <c r="Q20" s="5">
        <v>1818135.966</v>
      </c>
      <c r="R20" s="5">
        <v>60409830.848999999</v>
      </c>
      <c r="S20" s="6">
        <f t="shared" si="3"/>
        <v>151464706.28010002</v>
      </c>
    </row>
    <row r="21" spans="1:19" ht="24.95" customHeight="1" x14ac:dyDescent="0.2">
      <c r="A21" s="134"/>
      <c r="B21" s="131"/>
      <c r="C21" s="1">
        <v>14</v>
      </c>
      <c r="D21" s="1" t="s">
        <v>89</v>
      </c>
      <c r="E21" s="5">
        <v>69939592.162300006</v>
      </c>
      <c r="F21" s="5">
        <f t="shared" si="0"/>
        <v>-6627083.4100000001</v>
      </c>
      <c r="G21" s="5">
        <v>1326461.6843000001</v>
      </c>
      <c r="H21" s="5">
        <v>40154011.189900003</v>
      </c>
      <c r="I21" s="6">
        <f t="shared" si="2"/>
        <v>104792981.62650001</v>
      </c>
      <c r="J21" s="11"/>
      <c r="K21" s="133"/>
      <c r="L21" s="131"/>
      <c r="M21" s="12">
        <v>39</v>
      </c>
      <c r="N21" s="1" t="s">
        <v>471</v>
      </c>
      <c r="O21" s="5">
        <v>75469132.151299998</v>
      </c>
      <c r="P21" s="5">
        <f t="shared" si="1"/>
        <v>-6627083.4100000001</v>
      </c>
      <c r="Q21" s="5">
        <v>1431333.9419</v>
      </c>
      <c r="R21" s="5">
        <v>46886962.693300001</v>
      </c>
      <c r="S21" s="6">
        <f t="shared" si="3"/>
        <v>117160345.37650001</v>
      </c>
    </row>
    <row r="22" spans="1:19" ht="24.95" customHeight="1" x14ac:dyDescent="0.2">
      <c r="A22" s="134"/>
      <c r="B22" s="131"/>
      <c r="C22" s="1">
        <v>15</v>
      </c>
      <c r="D22" s="1" t="s">
        <v>90</v>
      </c>
      <c r="E22" s="5">
        <v>72827601.752499998</v>
      </c>
      <c r="F22" s="5">
        <f t="shared" si="0"/>
        <v>-6627083.4100000001</v>
      </c>
      <c r="G22" s="5">
        <v>1381235.1531</v>
      </c>
      <c r="H22" s="5">
        <v>43401477.121699996</v>
      </c>
      <c r="I22" s="6">
        <f t="shared" si="2"/>
        <v>110983230.6173</v>
      </c>
      <c r="J22" s="11"/>
      <c r="K22" s="133"/>
      <c r="L22" s="131"/>
      <c r="M22" s="12">
        <v>40</v>
      </c>
      <c r="N22" s="1" t="s">
        <v>472</v>
      </c>
      <c r="O22" s="5">
        <v>83207398.330500007</v>
      </c>
      <c r="P22" s="5">
        <f t="shared" si="1"/>
        <v>-6627083.4100000001</v>
      </c>
      <c r="Q22" s="5">
        <v>1578096.5019</v>
      </c>
      <c r="R22" s="5">
        <v>53443803.136100002</v>
      </c>
      <c r="S22" s="6">
        <f t="shared" si="3"/>
        <v>131602214.55850002</v>
      </c>
    </row>
    <row r="23" spans="1:19" ht="24.95" customHeight="1" x14ac:dyDescent="0.2">
      <c r="A23" s="134"/>
      <c r="B23" s="131"/>
      <c r="C23" s="1">
        <v>16</v>
      </c>
      <c r="D23" s="1" t="s">
        <v>91</v>
      </c>
      <c r="E23" s="5">
        <v>108562469.0211</v>
      </c>
      <c r="F23" s="5">
        <f t="shared" si="0"/>
        <v>-6627083.4100000001</v>
      </c>
      <c r="G23" s="5">
        <v>2058976.1973000001</v>
      </c>
      <c r="H23" s="5">
        <v>57851005.141800001</v>
      </c>
      <c r="I23" s="6">
        <f t="shared" si="2"/>
        <v>161845366.95020002</v>
      </c>
      <c r="J23" s="11"/>
      <c r="K23" s="133"/>
      <c r="L23" s="131"/>
      <c r="M23" s="12">
        <v>41</v>
      </c>
      <c r="N23" s="1" t="s">
        <v>473</v>
      </c>
      <c r="O23" s="5">
        <v>102597677.1802</v>
      </c>
      <c r="P23" s="5">
        <f t="shared" si="1"/>
        <v>-6627083.4100000001</v>
      </c>
      <c r="Q23" s="5">
        <v>1945849.0316000001</v>
      </c>
      <c r="R23" s="5">
        <v>61544639.169699997</v>
      </c>
      <c r="S23" s="6">
        <f t="shared" si="3"/>
        <v>159461081.97149998</v>
      </c>
    </row>
    <row r="24" spans="1:19" ht="24.95" customHeight="1" x14ac:dyDescent="0.2">
      <c r="A24" s="134"/>
      <c r="B24" s="132"/>
      <c r="C24" s="1">
        <v>17</v>
      </c>
      <c r="D24" s="1" t="s">
        <v>92</v>
      </c>
      <c r="E24" s="5">
        <v>93804341.7535</v>
      </c>
      <c r="F24" s="5">
        <f>-6627083.41</f>
        <v>-6627083.4100000001</v>
      </c>
      <c r="G24" s="5">
        <v>1779076.2187000001</v>
      </c>
      <c r="H24" s="5">
        <v>48872073.570900001</v>
      </c>
      <c r="I24" s="6">
        <f t="shared" si="2"/>
        <v>137828408.1331</v>
      </c>
      <c r="J24" s="11"/>
      <c r="K24" s="133"/>
      <c r="L24" s="131"/>
      <c r="M24" s="12">
        <v>42</v>
      </c>
      <c r="N24" s="1" t="s">
        <v>474</v>
      </c>
      <c r="O24" s="5">
        <v>119954299.3766</v>
      </c>
      <c r="P24" s="5">
        <f t="shared" si="1"/>
        <v>-6627083.4100000001</v>
      </c>
      <c r="Q24" s="5">
        <v>2275031.5962</v>
      </c>
      <c r="R24" s="5">
        <v>76629659.8495</v>
      </c>
      <c r="S24" s="6">
        <f t="shared" si="3"/>
        <v>192231907.41229999</v>
      </c>
    </row>
    <row r="25" spans="1:19" ht="24.95" customHeight="1" x14ac:dyDescent="0.2">
      <c r="A25" s="1"/>
      <c r="B25" s="118" t="s">
        <v>853</v>
      </c>
      <c r="C25" s="119"/>
      <c r="D25" s="120"/>
      <c r="E25" s="14">
        <f>SUM(E8:E24)</f>
        <v>1543125175.605</v>
      </c>
      <c r="F25" s="14">
        <f t="shared" ref="F25:I25" si="4">SUM(F8:F24)</f>
        <v>-112660417.96999997</v>
      </c>
      <c r="G25" s="14">
        <f t="shared" si="4"/>
        <v>29266633.622900002</v>
      </c>
      <c r="H25" s="14">
        <f t="shared" si="4"/>
        <v>883142265.94220006</v>
      </c>
      <c r="I25" s="14">
        <f t="shared" si="4"/>
        <v>2342873657.2000999</v>
      </c>
      <c r="J25" s="11"/>
      <c r="K25" s="133"/>
      <c r="L25" s="131"/>
      <c r="M25" s="12">
        <v>43</v>
      </c>
      <c r="N25" s="1" t="s">
        <v>475</v>
      </c>
      <c r="O25" s="5">
        <v>78282412.278400004</v>
      </c>
      <c r="P25" s="5">
        <f t="shared" si="1"/>
        <v>-6627083.4100000001</v>
      </c>
      <c r="Q25" s="5">
        <v>1484690.1052000001</v>
      </c>
      <c r="R25" s="5">
        <v>50283512.359200001</v>
      </c>
      <c r="S25" s="6">
        <f t="shared" si="3"/>
        <v>123423531.3328</v>
      </c>
    </row>
    <row r="26" spans="1:19" ht="24.95" customHeight="1" x14ac:dyDescent="0.2">
      <c r="A26" s="134">
        <v>2</v>
      </c>
      <c r="B26" s="130" t="s">
        <v>38</v>
      </c>
      <c r="C26" s="1">
        <v>1</v>
      </c>
      <c r="D26" s="1" t="s">
        <v>93</v>
      </c>
      <c r="E26" s="5">
        <v>96199413.355299994</v>
      </c>
      <c r="F26" s="5">
        <f>-6627083.41</f>
        <v>-6627083.4100000001</v>
      </c>
      <c r="G26" s="5">
        <v>1824500.7145</v>
      </c>
      <c r="H26" s="5">
        <v>53222590.130400002</v>
      </c>
      <c r="I26" s="6">
        <f t="shared" si="2"/>
        <v>144619420.7902</v>
      </c>
      <c r="J26" s="11"/>
      <c r="K26" s="133"/>
      <c r="L26" s="132"/>
      <c r="M26" s="12">
        <v>44</v>
      </c>
      <c r="N26" s="1" t="s">
        <v>476</v>
      </c>
      <c r="O26" s="5">
        <v>92049219.642800003</v>
      </c>
      <c r="P26" s="5">
        <f>-6627083.41</f>
        <v>-6627083.4100000001</v>
      </c>
      <c r="Q26" s="5">
        <v>1745788.8894</v>
      </c>
      <c r="R26" s="5">
        <v>56452713.217500001</v>
      </c>
      <c r="S26" s="6">
        <f t="shared" si="3"/>
        <v>143620638.33970001</v>
      </c>
    </row>
    <row r="27" spans="1:19" ht="24.95" customHeight="1" x14ac:dyDescent="0.2">
      <c r="A27" s="134"/>
      <c r="B27" s="131"/>
      <c r="C27" s="1">
        <v>2</v>
      </c>
      <c r="D27" s="1" t="s">
        <v>94</v>
      </c>
      <c r="E27" s="5">
        <v>117521762.1318</v>
      </c>
      <c r="F27" s="5">
        <f t="shared" ref="F27:F90" si="5">-6627083.41</f>
        <v>-6627083.4100000001</v>
      </c>
      <c r="G27" s="5">
        <v>2228896.5337</v>
      </c>
      <c r="H27" s="5">
        <v>56179763.890299998</v>
      </c>
      <c r="I27" s="6">
        <f t="shared" si="2"/>
        <v>169303339.14579999</v>
      </c>
      <c r="J27" s="11"/>
      <c r="K27" s="25"/>
      <c r="L27" s="118" t="s">
        <v>871</v>
      </c>
      <c r="M27" s="119"/>
      <c r="N27" s="120"/>
      <c r="O27" s="14">
        <f>1809215222.7526+2439630768.01</f>
        <v>4248845990.7625999</v>
      </c>
      <c r="P27" s="14">
        <f>-125914584.79-165677085.25</f>
        <v>-291591670.04000002</v>
      </c>
      <c r="Q27" s="14">
        <f>34313249.4411+46269596.91</f>
        <v>80582846.351099998</v>
      </c>
      <c r="R27" s="14">
        <f>1113471166.9247+1505571454.91</f>
        <v>2619042621.8347001</v>
      </c>
      <c r="S27" s="14">
        <f>2831085054.3284+3825794734.41</f>
        <v>6656879788.7383995</v>
      </c>
    </row>
    <row r="28" spans="1:19" ht="24.95" customHeight="1" x14ac:dyDescent="0.2">
      <c r="A28" s="134"/>
      <c r="B28" s="131"/>
      <c r="C28" s="1">
        <v>3</v>
      </c>
      <c r="D28" s="1" t="s">
        <v>95</v>
      </c>
      <c r="E28" s="5">
        <v>100069814.12289999</v>
      </c>
      <c r="F28" s="5">
        <f t="shared" si="5"/>
        <v>-6627083.4100000001</v>
      </c>
      <c r="G28" s="5">
        <v>1897906.037</v>
      </c>
      <c r="H28" s="5">
        <v>51454586.111500002</v>
      </c>
      <c r="I28" s="6">
        <f t="shared" si="2"/>
        <v>146795222.86140001</v>
      </c>
      <c r="J28" s="11"/>
      <c r="K28" s="135">
        <v>20</v>
      </c>
      <c r="L28" s="130" t="s">
        <v>56</v>
      </c>
      <c r="M28" s="12">
        <v>1</v>
      </c>
      <c r="N28" s="1" t="s">
        <v>477</v>
      </c>
      <c r="O28" s="5">
        <v>93535477.159899995</v>
      </c>
      <c r="P28" s="5">
        <v>-6627083.4100000001</v>
      </c>
      <c r="Q28" s="5">
        <v>1773976.9813000001</v>
      </c>
      <c r="R28" s="5">
        <v>49513071.812299997</v>
      </c>
      <c r="S28" s="6">
        <f t="shared" si="3"/>
        <v>138195442.54350001</v>
      </c>
    </row>
    <row r="29" spans="1:19" ht="24.95" customHeight="1" x14ac:dyDescent="0.2">
      <c r="A29" s="134"/>
      <c r="B29" s="131"/>
      <c r="C29" s="1">
        <v>4</v>
      </c>
      <c r="D29" s="1" t="s">
        <v>96</v>
      </c>
      <c r="E29" s="5">
        <v>87612564.1285</v>
      </c>
      <c r="F29" s="5">
        <f t="shared" si="5"/>
        <v>-6627083.4100000001</v>
      </c>
      <c r="G29" s="5">
        <v>1661644.0815000001</v>
      </c>
      <c r="H29" s="5">
        <v>47725633.314400002</v>
      </c>
      <c r="I29" s="6">
        <f t="shared" si="2"/>
        <v>130372758.1144</v>
      </c>
      <c r="J29" s="11"/>
      <c r="K29" s="136"/>
      <c r="L29" s="131"/>
      <c r="M29" s="12">
        <v>2</v>
      </c>
      <c r="N29" s="1" t="s">
        <v>478</v>
      </c>
      <c r="O29" s="5">
        <v>96382825.534400001</v>
      </c>
      <c r="P29" s="5">
        <v>-6627083.4100000001</v>
      </c>
      <c r="Q29" s="5">
        <v>1827979.2768000001</v>
      </c>
      <c r="R29" s="5">
        <v>53363654.185500003</v>
      </c>
      <c r="S29" s="6">
        <f t="shared" si="3"/>
        <v>144947375.58670002</v>
      </c>
    </row>
    <row r="30" spans="1:19" ht="24.95" customHeight="1" x14ac:dyDescent="0.2">
      <c r="A30" s="134"/>
      <c r="B30" s="131"/>
      <c r="C30" s="1">
        <v>5</v>
      </c>
      <c r="D30" s="1" t="s">
        <v>97</v>
      </c>
      <c r="E30" s="5">
        <v>86695771.778300002</v>
      </c>
      <c r="F30" s="5">
        <f t="shared" si="5"/>
        <v>-6627083.4100000001</v>
      </c>
      <c r="G30" s="5">
        <v>1644256.3633000001</v>
      </c>
      <c r="H30" s="5">
        <v>49523169.694399998</v>
      </c>
      <c r="I30" s="6">
        <f t="shared" si="2"/>
        <v>131236114.426</v>
      </c>
      <c r="J30" s="11"/>
      <c r="K30" s="136"/>
      <c r="L30" s="131"/>
      <c r="M30" s="12">
        <v>3</v>
      </c>
      <c r="N30" s="1" t="s">
        <v>479</v>
      </c>
      <c r="O30" s="5">
        <v>104855408.6468</v>
      </c>
      <c r="P30" s="5">
        <v>-6627083.4100000001</v>
      </c>
      <c r="Q30" s="5">
        <v>1988668.7592</v>
      </c>
      <c r="R30" s="5">
        <v>56032832.734999999</v>
      </c>
      <c r="S30" s="6">
        <f t="shared" si="3"/>
        <v>156249826.73100001</v>
      </c>
    </row>
    <row r="31" spans="1:19" ht="24.95" customHeight="1" x14ac:dyDescent="0.2">
      <c r="A31" s="134"/>
      <c r="B31" s="131"/>
      <c r="C31" s="1">
        <v>6</v>
      </c>
      <c r="D31" s="1" t="s">
        <v>98</v>
      </c>
      <c r="E31" s="5">
        <v>92690272.967500001</v>
      </c>
      <c r="F31" s="5">
        <f t="shared" si="5"/>
        <v>-6627083.4100000001</v>
      </c>
      <c r="G31" s="5">
        <v>1757946.9911</v>
      </c>
      <c r="H31" s="5">
        <v>52952861.232199997</v>
      </c>
      <c r="I31" s="6">
        <f t="shared" si="2"/>
        <v>140773997.78079998</v>
      </c>
      <c r="J31" s="11"/>
      <c r="K31" s="136"/>
      <c r="L31" s="131"/>
      <c r="M31" s="12">
        <v>4</v>
      </c>
      <c r="N31" s="1" t="s">
        <v>480</v>
      </c>
      <c r="O31" s="5">
        <v>98312373.790800005</v>
      </c>
      <c r="P31" s="5">
        <v>-6627083.4100000001</v>
      </c>
      <c r="Q31" s="5">
        <v>1864574.7408</v>
      </c>
      <c r="R31" s="5">
        <v>54769175.816500001</v>
      </c>
      <c r="S31" s="6">
        <f t="shared" si="3"/>
        <v>148319040.93810001</v>
      </c>
    </row>
    <row r="32" spans="1:19" ht="24.95" customHeight="1" x14ac:dyDescent="0.2">
      <c r="A32" s="134"/>
      <c r="B32" s="131"/>
      <c r="C32" s="1">
        <v>7</v>
      </c>
      <c r="D32" s="1" t="s">
        <v>99</v>
      </c>
      <c r="E32" s="5">
        <v>100961930.7315</v>
      </c>
      <c r="F32" s="5">
        <f t="shared" si="5"/>
        <v>-6627083.4100000001</v>
      </c>
      <c r="G32" s="5">
        <v>1914825.7596</v>
      </c>
      <c r="H32" s="5">
        <v>52005747.473300003</v>
      </c>
      <c r="I32" s="6">
        <f t="shared" si="2"/>
        <v>148255420.5544</v>
      </c>
      <c r="J32" s="11"/>
      <c r="K32" s="136"/>
      <c r="L32" s="131"/>
      <c r="M32" s="12">
        <v>5</v>
      </c>
      <c r="N32" s="1" t="s">
        <v>481</v>
      </c>
      <c r="O32" s="5">
        <v>91943520.932699993</v>
      </c>
      <c r="P32" s="5">
        <v>-6627083.4100000001</v>
      </c>
      <c r="Q32" s="5">
        <v>1743784.2268000001</v>
      </c>
      <c r="R32" s="5">
        <v>49839568.471299998</v>
      </c>
      <c r="S32" s="6">
        <f t="shared" si="3"/>
        <v>136899790.22079998</v>
      </c>
    </row>
    <row r="33" spans="1:19" ht="24.95" customHeight="1" x14ac:dyDescent="0.2">
      <c r="A33" s="134"/>
      <c r="B33" s="131"/>
      <c r="C33" s="1">
        <v>8</v>
      </c>
      <c r="D33" s="1" t="s">
        <v>100</v>
      </c>
      <c r="E33" s="5">
        <v>105614601.7203</v>
      </c>
      <c r="F33" s="5">
        <f t="shared" si="5"/>
        <v>-6627083.4100000001</v>
      </c>
      <c r="G33" s="5">
        <v>2003067.4779999999</v>
      </c>
      <c r="H33" s="5">
        <v>51934322.910999998</v>
      </c>
      <c r="I33" s="6">
        <f t="shared" si="2"/>
        <v>152924908.69929999</v>
      </c>
      <c r="J33" s="11"/>
      <c r="K33" s="136"/>
      <c r="L33" s="131"/>
      <c r="M33" s="12">
        <v>6</v>
      </c>
      <c r="N33" s="1" t="s">
        <v>482</v>
      </c>
      <c r="O33" s="5">
        <v>86002564.825900003</v>
      </c>
      <c r="P33" s="5">
        <v>-6627083.4100000001</v>
      </c>
      <c r="Q33" s="5">
        <v>1631109.1253</v>
      </c>
      <c r="R33" s="5">
        <v>48226992.175099999</v>
      </c>
      <c r="S33" s="6">
        <f t="shared" si="3"/>
        <v>129233582.71630001</v>
      </c>
    </row>
    <row r="34" spans="1:19" ht="24.95" customHeight="1" x14ac:dyDescent="0.2">
      <c r="A34" s="134"/>
      <c r="B34" s="131"/>
      <c r="C34" s="1">
        <v>9</v>
      </c>
      <c r="D34" s="1" t="s">
        <v>830</v>
      </c>
      <c r="E34" s="5">
        <v>91826641.372199997</v>
      </c>
      <c r="F34" s="5">
        <f t="shared" si="5"/>
        <v>-6627083.4100000001</v>
      </c>
      <c r="G34" s="5">
        <v>1741567.5101000001</v>
      </c>
      <c r="H34" s="5">
        <v>55190976.688500002</v>
      </c>
      <c r="I34" s="6">
        <f t="shared" si="2"/>
        <v>142132102.16080001</v>
      </c>
      <c r="J34" s="11"/>
      <c r="K34" s="136"/>
      <c r="L34" s="131"/>
      <c r="M34" s="12">
        <v>7</v>
      </c>
      <c r="N34" s="1" t="s">
        <v>483</v>
      </c>
      <c r="O34" s="5">
        <v>86284011.007499993</v>
      </c>
      <c r="P34" s="5">
        <v>-6627083.4100000001</v>
      </c>
      <c r="Q34" s="5">
        <v>1636446.9828000001</v>
      </c>
      <c r="R34" s="5">
        <v>45610424.980099998</v>
      </c>
      <c r="S34" s="6">
        <f t="shared" si="3"/>
        <v>126903799.56040001</v>
      </c>
    </row>
    <row r="35" spans="1:19" ht="24.95" customHeight="1" x14ac:dyDescent="0.2">
      <c r="A35" s="134"/>
      <c r="B35" s="131"/>
      <c r="C35" s="1">
        <v>10</v>
      </c>
      <c r="D35" s="1" t="s">
        <v>101</v>
      </c>
      <c r="E35" s="5">
        <v>82218681.308799997</v>
      </c>
      <c r="F35" s="5">
        <f t="shared" si="5"/>
        <v>-6627083.4100000001</v>
      </c>
      <c r="G35" s="5">
        <v>1559344.6732999999</v>
      </c>
      <c r="H35" s="5">
        <v>45845187.564999998</v>
      </c>
      <c r="I35" s="6">
        <f t="shared" si="2"/>
        <v>122996130.1371</v>
      </c>
      <c r="J35" s="11"/>
      <c r="K35" s="136"/>
      <c r="L35" s="131"/>
      <c r="M35" s="12">
        <v>8</v>
      </c>
      <c r="N35" s="1" t="s">
        <v>484</v>
      </c>
      <c r="O35" s="5">
        <v>92384278.348700002</v>
      </c>
      <c r="P35" s="5">
        <v>-6627083.4100000001</v>
      </c>
      <c r="Q35" s="5">
        <v>1752143.5523999999</v>
      </c>
      <c r="R35" s="5">
        <v>49115806.865699999</v>
      </c>
      <c r="S35" s="6">
        <f t="shared" si="3"/>
        <v>136625145.35679999</v>
      </c>
    </row>
    <row r="36" spans="1:19" ht="24.95" customHeight="1" x14ac:dyDescent="0.2">
      <c r="A36" s="134"/>
      <c r="B36" s="131"/>
      <c r="C36" s="1">
        <v>11</v>
      </c>
      <c r="D36" s="1" t="s">
        <v>102</v>
      </c>
      <c r="E36" s="5">
        <v>83552564.255799994</v>
      </c>
      <c r="F36" s="5">
        <f t="shared" si="5"/>
        <v>-6627083.4100000001</v>
      </c>
      <c r="G36" s="5">
        <v>1584642.8566000001</v>
      </c>
      <c r="H36" s="5">
        <v>48254153.199299999</v>
      </c>
      <c r="I36" s="6">
        <f t="shared" si="2"/>
        <v>126764276.90169999</v>
      </c>
      <c r="J36" s="11"/>
      <c r="K36" s="136"/>
      <c r="L36" s="131"/>
      <c r="M36" s="12">
        <v>9</v>
      </c>
      <c r="N36" s="1" t="s">
        <v>485</v>
      </c>
      <c r="O36" s="5">
        <v>86652060.702299997</v>
      </c>
      <c r="P36" s="5">
        <v>-6627083.4100000001</v>
      </c>
      <c r="Q36" s="5">
        <v>1643427.3469</v>
      </c>
      <c r="R36" s="5">
        <v>46924286.912500001</v>
      </c>
      <c r="S36" s="6">
        <f t="shared" si="3"/>
        <v>128592691.5517</v>
      </c>
    </row>
    <row r="37" spans="1:19" ht="24.95" customHeight="1" x14ac:dyDescent="0.2">
      <c r="A37" s="134"/>
      <c r="B37" s="131"/>
      <c r="C37" s="1">
        <v>12</v>
      </c>
      <c r="D37" s="1" t="s">
        <v>103</v>
      </c>
      <c r="E37" s="5">
        <v>81803339.230599999</v>
      </c>
      <c r="F37" s="5">
        <f t="shared" si="5"/>
        <v>-6627083.4100000001</v>
      </c>
      <c r="G37" s="5">
        <v>1551467.3703999999</v>
      </c>
      <c r="H37" s="5">
        <v>45671493.530000001</v>
      </c>
      <c r="I37" s="6">
        <f t="shared" si="2"/>
        <v>122399216.721</v>
      </c>
      <c r="J37" s="11"/>
      <c r="K37" s="136"/>
      <c r="L37" s="131"/>
      <c r="M37" s="12">
        <v>10</v>
      </c>
      <c r="N37" s="1" t="s">
        <v>486</v>
      </c>
      <c r="O37" s="5">
        <v>104475830.64399999</v>
      </c>
      <c r="P37" s="5">
        <v>-6627083.4100000001</v>
      </c>
      <c r="Q37" s="5">
        <v>1981469.7512999999</v>
      </c>
      <c r="R37" s="5">
        <v>57207892.570100002</v>
      </c>
      <c r="S37" s="6">
        <f t="shared" si="3"/>
        <v>157038109.55540001</v>
      </c>
    </row>
    <row r="38" spans="1:19" ht="24.95" customHeight="1" x14ac:dyDescent="0.2">
      <c r="A38" s="134"/>
      <c r="B38" s="131"/>
      <c r="C38" s="1">
        <v>13</v>
      </c>
      <c r="D38" s="1" t="s">
        <v>104</v>
      </c>
      <c r="E38" s="5">
        <v>94852730.510299996</v>
      </c>
      <c r="F38" s="5">
        <f t="shared" si="5"/>
        <v>-6627083.4100000001</v>
      </c>
      <c r="G38" s="5">
        <v>1798959.7705999999</v>
      </c>
      <c r="H38" s="5">
        <v>50256009.766599998</v>
      </c>
      <c r="I38" s="6">
        <f t="shared" si="2"/>
        <v>140280616.63749999</v>
      </c>
      <c r="J38" s="11"/>
      <c r="K38" s="136"/>
      <c r="L38" s="131"/>
      <c r="M38" s="12">
        <v>11</v>
      </c>
      <c r="N38" s="1" t="s">
        <v>487</v>
      </c>
      <c r="O38" s="5">
        <v>86225690.266000003</v>
      </c>
      <c r="P38" s="5">
        <v>-6627083.4100000001</v>
      </c>
      <c r="Q38" s="5">
        <v>1635340.8821</v>
      </c>
      <c r="R38" s="5">
        <v>46303013.537900001</v>
      </c>
      <c r="S38" s="6">
        <f t="shared" si="3"/>
        <v>127536961.27600001</v>
      </c>
    </row>
    <row r="39" spans="1:19" ht="24.95" customHeight="1" x14ac:dyDescent="0.2">
      <c r="A39" s="134"/>
      <c r="B39" s="131"/>
      <c r="C39" s="1">
        <v>14</v>
      </c>
      <c r="D39" s="1" t="s">
        <v>105</v>
      </c>
      <c r="E39" s="5">
        <v>91954104.741099998</v>
      </c>
      <c r="F39" s="5">
        <f t="shared" si="5"/>
        <v>-6627083.4100000001</v>
      </c>
      <c r="G39" s="5">
        <v>1743984.9574</v>
      </c>
      <c r="H39" s="5">
        <v>50493690.583999999</v>
      </c>
      <c r="I39" s="6">
        <f t="shared" si="2"/>
        <v>137564696.8725</v>
      </c>
      <c r="J39" s="11"/>
      <c r="K39" s="136"/>
      <c r="L39" s="131"/>
      <c r="M39" s="12">
        <v>12</v>
      </c>
      <c r="N39" s="1" t="s">
        <v>488</v>
      </c>
      <c r="O39" s="5">
        <v>95768454.243900001</v>
      </c>
      <c r="P39" s="5">
        <v>-6627083.4100000001</v>
      </c>
      <c r="Q39" s="5">
        <v>1816327.2217000001</v>
      </c>
      <c r="R39" s="5">
        <v>51733467.851800002</v>
      </c>
      <c r="S39" s="6">
        <f t="shared" si="3"/>
        <v>142691165.90740001</v>
      </c>
    </row>
    <row r="40" spans="1:19" ht="24.95" customHeight="1" x14ac:dyDescent="0.2">
      <c r="A40" s="134"/>
      <c r="B40" s="131"/>
      <c r="C40" s="1">
        <v>15</v>
      </c>
      <c r="D40" s="1" t="s">
        <v>106</v>
      </c>
      <c r="E40" s="5">
        <v>87746340.919599995</v>
      </c>
      <c r="F40" s="5">
        <f t="shared" si="5"/>
        <v>-6627083.4100000001</v>
      </c>
      <c r="G40" s="5">
        <v>1664181.2679999999</v>
      </c>
      <c r="H40" s="5">
        <v>50031016.9265</v>
      </c>
      <c r="I40" s="6">
        <f t="shared" si="2"/>
        <v>132814455.70410001</v>
      </c>
      <c r="J40" s="11"/>
      <c r="K40" s="136"/>
      <c r="L40" s="131"/>
      <c r="M40" s="12">
        <v>13</v>
      </c>
      <c r="N40" s="1" t="s">
        <v>489</v>
      </c>
      <c r="O40" s="5">
        <v>104365904.1047</v>
      </c>
      <c r="P40" s="5">
        <v>-6627083.4100000001</v>
      </c>
      <c r="Q40" s="5">
        <v>1979384.9044000001</v>
      </c>
      <c r="R40" s="5">
        <v>54617138.846299998</v>
      </c>
      <c r="S40" s="6">
        <f t="shared" si="3"/>
        <v>154335344.4454</v>
      </c>
    </row>
    <row r="41" spans="1:19" ht="24.95" customHeight="1" x14ac:dyDescent="0.2">
      <c r="A41" s="134"/>
      <c r="B41" s="131"/>
      <c r="C41" s="1">
        <v>16</v>
      </c>
      <c r="D41" s="1" t="s">
        <v>107</v>
      </c>
      <c r="E41" s="5">
        <v>81746682.845400006</v>
      </c>
      <c r="F41" s="5">
        <f t="shared" si="5"/>
        <v>-6627083.4100000001</v>
      </c>
      <c r="G41" s="5">
        <v>1550392.8356000001</v>
      </c>
      <c r="H41" s="5">
        <v>47609910.210500002</v>
      </c>
      <c r="I41" s="6">
        <f t="shared" si="2"/>
        <v>124279902.48150001</v>
      </c>
      <c r="J41" s="11"/>
      <c r="K41" s="136"/>
      <c r="L41" s="131"/>
      <c r="M41" s="12">
        <v>14</v>
      </c>
      <c r="N41" s="1" t="s">
        <v>490</v>
      </c>
      <c r="O41" s="5">
        <v>104121875.0917</v>
      </c>
      <c r="P41" s="5">
        <v>-6627083.4100000001</v>
      </c>
      <c r="Q41" s="5">
        <v>1974756.6942</v>
      </c>
      <c r="R41" s="5">
        <v>57847760.394299999</v>
      </c>
      <c r="S41" s="6">
        <f t="shared" si="3"/>
        <v>157317308.77020001</v>
      </c>
    </row>
    <row r="42" spans="1:19" ht="24.95" customHeight="1" x14ac:dyDescent="0.2">
      <c r="A42" s="134"/>
      <c r="B42" s="131"/>
      <c r="C42" s="1">
        <v>17</v>
      </c>
      <c r="D42" s="1" t="s">
        <v>108</v>
      </c>
      <c r="E42" s="5">
        <v>77688533.462099999</v>
      </c>
      <c r="F42" s="5">
        <f t="shared" si="5"/>
        <v>-6627083.4100000001</v>
      </c>
      <c r="G42" s="5">
        <v>1473426.7067</v>
      </c>
      <c r="H42" s="5">
        <v>43430096.700300001</v>
      </c>
      <c r="I42" s="6">
        <f t="shared" si="2"/>
        <v>115964973.45910001</v>
      </c>
      <c r="J42" s="11"/>
      <c r="K42" s="136"/>
      <c r="L42" s="131"/>
      <c r="M42" s="12">
        <v>15</v>
      </c>
      <c r="N42" s="1" t="s">
        <v>491</v>
      </c>
      <c r="O42" s="5">
        <v>90924988.8715</v>
      </c>
      <c r="P42" s="5">
        <v>-6627083.4100000001</v>
      </c>
      <c r="Q42" s="5">
        <v>1724466.9314999999</v>
      </c>
      <c r="R42" s="5">
        <v>51742436.939300001</v>
      </c>
      <c r="S42" s="6">
        <f t="shared" si="3"/>
        <v>137764809.33230001</v>
      </c>
    </row>
    <row r="43" spans="1:19" ht="24.95" customHeight="1" x14ac:dyDescent="0.2">
      <c r="A43" s="134"/>
      <c r="B43" s="131"/>
      <c r="C43" s="1">
        <v>18</v>
      </c>
      <c r="D43" s="1" t="s">
        <v>109</v>
      </c>
      <c r="E43" s="5">
        <v>88008318.797099993</v>
      </c>
      <c r="F43" s="5">
        <f t="shared" si="5"/>
        <v>-6627083.4100000001</v>
      </c>
      <c r="G43" s="5">
        <v>1669149.8932</v>
      </c>
      <c r="H43" s="5">
        <v>49811930.558700003</v>
      </c>
      <c r="I43" s="6">
        <f t="shared" si="2"/>
        <v>132862315.83899999</v>
      </c>
      <c r="J43" s="11"/>
      <c r="K43" s="136"/>
      <c r="L43" s="131"/>
      <c r="M43" s="12">
        <v>16</v>
      </c>
      <c r="N43" s="1" t="s">
        <v>492</v>
      </c>
      <c r="O43" s="5">
        <v>102433846.8133</v>
      </c>
      <c r="P43" s="5">
        <v>-6627083.4100000001</v>
      </c>
      <c r="Q43" s="5">
        <v>1942741.8544000001</v>
      </c>
      <c r="R43" s="5">
        <v>51741890.043700002</v>
      </c>
      <c r="S43" s="6">
        <f t="shared" si="3"/>
        <v>149491395.30140001</v>
      </c>
    </row>
    <row r="44" spans="1:19" ht="24.95" customHeight="1" x14ac:dyDescent="0.2">
      <c r="A44" s="134"/>
      <c r="B44" s="131"/>
      <c r="C44" s="1">
        <v>19</v>
      </c>
      <c r="D44" s="1" t="s">
        <v>110</v>
      </c>
      <c r="E44" s="5">
        <v>110777646.8821</v>
      </c>
      <c r="F44" s="5">
        <f t="shared" si="5"/>
        <v>-6627083.4100000001</v>
      </c>
      <c r="G44" s="5">
        <v>2100988.8609000002</v>
      </c>
      <c r="H44" s="5">
        <v>54583922.598800004</v>
      </c>
      <c r="I44" s="6">
        <f t="shared" si="2"/>
        <v>160835474.93180001</v>
      </c>
      <c r="J44" s="11"/>
      <c r="K44" s="136"/>
      <c r="L44" s="131"/>
      <c r="M44" s="12">
        <v>17</v>
      </c>
      <c r="N44" s="1" t="s">
        <v>493</v>
      </c>
      <c r="O44" s="5">
        <v>105741044.0863</v>
      </c>
      <c r="P44" s="5">
        <v>-6627083.4100000001</v>
      </c>
      <c r="Q44" s="5">
        <v>2005465.5611</v>
      </c>
      <c r="R44" s="5">
        <v>55366276.406599998</v>
      </c>
      <c r="S44" s="6">
        <f t="shared" si="3"/>
        <v>156485702.64399999</v>
      </c>
    </row>
    <row r="45" spans="1:19" ht="24.95" customHeight="1" x14ac:dyDescent="0.2">
      <c r="A45" s="134"/>
      <c r="B45" s="131"/>
      <c r="C45" s="1">
        <v>20</v>
      </c>
      <c r="D45" s="1" t="s">
        <v>111</v>
      </c>
      <c r="E45" s="5">
        <v>94912167.844799995</v>
      </c>
      <c r="F45" s="5">
        <f t="shared" si="5"/>
        <v>-6627083.4100000001</v>
      </c>
      <c r="G45" s="5">
        <v>1800087.0484</v>
      </c>
      <c r="H45" s="5">
        <v>39198984.3851</v>
      </c>
      <c r="I45" s="6">
        <f t="shared" si="2"/>
        <v>129284155.86829999</v>
      </c>
      <c r="J45" s="11"/>
      <c r="K45" s="136"/>
      <c r="L45" s="131"/>
      <c r="M45" s="12">
        <v>18</v>
      </c>
      <c r="N45" s="1" t="s">
        <v>494</v>
      </c>
      <c r="O45" s="5">
        <v>101223251.0177</v>
      </c>
      <c r="P45" s="5">
        <v>-6627083.4100000001</v>
      </c>
      <c r="Q45" s="5">
        <v>1919781.9129999999</v>
      </c>
      <c r="R45" s="5">
        <v>53344622.219499998</v>
      </c>
      <c r="S45" s="6">
        <f t="shared" si="3"/>
        <v>149860571.74020001</v>
      </c>
    </row>
    <row r="46" spans="1:19" ht="24.95" customHeight="1" x14ac:dyDescent="0.2">
      <c r="A46" s="134"/>
      <c r="B46" s="131"/>
      <c r="C46" s="15">
        <v>21</v>
      </c>
      <c r="D46" s="15" t="s">
        <v>831</v>
      </c>
      <c r="E46" s="5">
        <v>91977051.371600002</v>
      </c>
      <c r="F46" s="5">
        <f t="shared" si="5"/>
        <v>-6627083.4100000001</v>
      </c>
      <c r="G46" s="5">
        <v>1744420.159</v>
      </c>
      <c r="H46" s="5">
        <v>54792836.708999999</v>
      </c>
      <c r="I46" s="6">
        <f t="shared" si="2"/>
        <v>141887224.82960001</v>
      </c>
      <c r="J46" s="11"/>
      <c r="K46" s="136"/>
      <c r="L46" s="131"/>
      <c r="M46" s="12">
        <v>19</v>
      </c>
      <c r="N46" s="1" t="s">
        <v>495</v>
      </c>
      <c r="O46" s="5">
        <v>111002840.2595</v>
      </c>
      <c r="P46" s="5">
        <v>-6627083.4100000001</v>
      </c>
      <c r="Q46" s="5">
        <v>2105259.8379000002</v>
      </c>
      <c r="R46" s="5">
        <v>60053718.390699998</v>
      </c>
      <c r="S46" s="6">
        <f t="shared" si="3"/>
        <v>166534735.0781</v>
      </c>
    </row>
    <row r="47" spans="1:19" ht="24.95" customHeight="1" x14ac:dyDescent="0.2">
      <c r="A47" s="1"/>
      <c r="B47" s="138" t="s">
        <v>854</v>
      </c>
      <c r="C47" s="138"/>
      <c r="D47" s="138"/>
      <c r="E47" s="14">
        <f>SUM(E26:E46)</f>
        <v>1946430934.4776001</v>
      </c>
      <c r="F47" s="14">
        <f t="shared" ref="F47:I47" si="6">SUM(F26:F46)</f>
        <v>-139168751.60999995</v>
      </c>
      <c r="G47" s="14">
        <f t="shared" si="6"/>
        <v>36915657.868900001</v>
      </c>
      <c r="H47" s="14">
        <f t="shared" si="6"/>
        <v>1050168884.1798</v>
      </c>
      <c r="I47" s="14">
        <f t="shared" si="6"/>
        <v>2894346724.9162998</v>
      </c>
      <c r="J47" s="11"/>
      <c r="K47" s="136"/>
      <c r="L47" s="131"/>
      <c r="M47" s="12">
        <v>20</v>
      </c>
      <c r="N47" s="1" t="s">
        <v>496</v>
      </c>
      <c r="O47" s="5">
        <v>88394058.378900006</v>
      </c>
      <c r="P47" s="5">
        <v>-6627083.4100000001</v>
      </c>
      <c r="Q47" s="5">
        <v>1676465.7605000001</v>
      </c>
      <c r="R47" s="5">
        <v>49738720.927000001</v>
      </c>
      <c r="S47" s="6">
        <f t="shared" si="3"/>
        <v>133182161.65640001</v>
      </c>
    </row>
    <row r="48" spans="1:19" ht="24.95" customHeight="1" x14ac:dyDescent="0.2">
      <c r="A48" s="134">
        <v>3</v>
      </c>
      <c r="B48" s="130" t="s">
        <v>39</v>
      </c>
      <c r="C48" s="16">
        <v>1</v>
      </c>
      <c r="D48" s="16" t="s">
        <v>112</v>
      </c>
      <c r="E48" s="5">
        <v>88319712.918500006</v>
      </c>
      <c r="F48" s="5">
        <f t="shared" si="5"/>
        <v>-6627083.4100000001</v>
      </c>
      <c r="G48" s="5">
        <v>1675055.7379000001</v>
      </c>
      <c r="H48" s="5">
        <v>48830075.557800002</v>
      </c>
      <c r="I48" s="6">
        <f t="shared" si="2"/>
        <v>132197760.80420002</v>
      </c>
      <c r="J48" s="11"/>
      <c r="K48" s="136"/>
      <c r="L48" s="131"/>
      <c r="M48" s="12">
        <v>21</v>
      </c>
      <c r="N48" s="1" t="s">
        <v>56</v>
      </c>
      <c r="O48" s="5">
        <v>121741979.8687</v>
      </c>
      <c r="P48" s="5">
        <v>-6627083.4100000001</v>
      </c>
      <c r="Q48" s="5">
        <v>2308936.4218000001</v>
      </c>
      <c r="R48" s="5">
        <v>68007767.651700005</v>
      </c>
      <c r="S48" s="6">
        <f t="shared" si="3"/>
        <v>185431600.53220001</v>
      </c>
    </row>
    <row r="49" spans="1:19" ht="24.95" customHeight="1" x14ac:dyDescent="0.2">
      <c r="A49" s="134"/>
      <c r="B49" s="131"/>
      <c r="C49" s="1">
        <v>2</v>
      </c>
      <c r="D49" s="1" t="s">
        <v>113</v>
      </c>
      <c r="E49" s="5">
        <v>68959897.560699999</v>
      </c>
      <c r="F49" s="5">
        <f t="shared" si="5"/>
        <v>-6627083.4100000001</v>
      </c>
      <c r="G49" s="5">
        <v>1307880.9733</v>
      </c>
      <c r="H49" s="5">
        <v>40238674.192299999</v>
      </c>
      <c r="I49" s="6">
        <f t="shared" si="2"/>
        <v>103879369.3163</v>
      </c>
      <c r="J49" s="11"/>
      <c r="K49" s="136"/>
      <c r="L49" s="131"/>
      <c r="M49" s="12">
        <v>22</v>
      </c>
      <c r="N49" s="1" t="s">
        <v>497</v>
      </c>
      <c r="O49" s="5">
        <v>85662889.753600001</v>
      </c>
      <c r="P49" s="5">
        <v>-6627083.4100000001</v>
      </c>
      <c r="Q49" s="5">
        <v>1624666.9092000001</v>
      </c>
      <c r="R49" s="5">
        <v>46035909.738499999</v>
      </c>
      <c r="S49" s="6">
        <f t="shared" si="3"/>
        <v>126696382.9913</v>
      </c>
    </row>
    <row r="50" spans="1:19" ht="24.95" customHeight="1" x14ac:dyDescent="0.2">
      <c r="A50" s="134"/>
      <c r="B50" s="131"/>
      <c r="C50" s="1">
        <v>3</v>
      </c>
      <c r="D50" s="1" t="s">
        <v>114</v>
      </c>
      <c r="E50" s="5">
        <v>91046600.871000007</v>
      </c>
      <c r="F50" s="5">
        <f t="shared" si="5"/>
        <v>-6627083.4100000001</v>
      </c>
      <c r="G50" s="5">
        <v>1726773.4027</v>
      </c>
      <c r="H50" s="5">
        <v>52490666.407899998</v>
      </c>
      <c r="I50" s="6">
        <f t="shared" si="2"/>
        <v>138636957.27160001</v>
      </c>
      <c r="J50" s="11"/>
      <c r="K50" s="136"/>
      <c r="L50" s="131"/>
      <c r="M50" s="12">
        <v>23</v>
      </c>
      <c r="N50" s="1" t="s">
        <v>498</v>
      </c>
      <c r="O50" s="5">
        <v>80928722.619900003</v>
      </c>
      <c r="P50" s="5">
        <v>-6627083.4100000001</v>
      </c>
      <c r="Q50" s="5">
        <v>1534879.5496</v>
      </c>
      <c r="R50" s="5">
        <v>44032740.621799998</v>
      </c>
      <c r="S50" s="6">
        <f t="shared" si="3"/>
        <v>119869259.3813</v>
      </c>
    </row>
    <row r="51" spans="1:19" ht="24.95" customHeight="1" x14ac:dyDescent="0.2">
      <c r="A51" s="134"/>
      <c r="B51" s="131"/>
      <c r="C51" s="1">
        <v>4</v>
      </c>
      <c r="D51" s="1" t="s">
        <v>115</v>
      </c>
      <c r="E51" s="5">
        <v>69797560.930700004</v>
      </c>
      <c r="F51" s="5">
        <f t="shared" si="5"/>
        <v>-6627083.4100000001</v>
      </c>
      <c r="G51" s="5">
        <v>1323767.9456</v>
      </c>
      <c r="H51" s="5">
        <v>41775669.5198</v>
      </c>
      <c r="I51" s="6">
        <f t="shared" si="2"/>
        <v>106269914.98610002</v>
      </c>
      <c r="J51" s="11"/>
      <c r="K51" s="136"/>
      <c r="L51" s="131"/>
      <c r="M51" s="12">
        <v>24</v>
      </c>
      <c r="N51" s="1" t="s">
        <v>499</v>
      </c>
      <c r="O51" s="5">
        <v>98448578.035799995</v>
      </c>
      <c r="P51" s="5">
        <v>-6627083.4100000001</v>
      </c>
      <c r="Q51" s="5">
        <v>1867157.9659</v>
      </c>
      <c r="R51" s="5">
        <v>55179675.636</v>
      </c>
      <c r="S51" s="6">
        <f t="shared" si="3"/>
        <v>148868328.2277</v>
      </c>
    </row>
    <row r="52" spans="1:19" ht="24.95" customHeight="1" x14ac:dyDescent="0.2">
      <c r="A52" s="134"/>
      <c r="B52" s="131"/>
      <c r="C52" s="1">
        <v>5</v>
      </c>
      <c r="D52" s="1" t="s">
        <v>116</v>
      </c>
      <c r="E52" s="5">
        <v>93796460.763899997</v>
      </c>
      <c r="F52" s="5">
        <f t="shared" si="5"/>
        <v>-6627083.4100000001</v>
      </c>
      <c r="G52" s="5">
        <v>1778926.7492</v>
      </c>
      <c r="H52" s="5">
        <v>54690389.794699997</v>
      </c>
      <c r="I52" s="6">
        <f t="shared" si="2"/>
        <v>143638693.8978</v>
      </c>
      <c r="J52" s="11"/>
      <c r="K52" s="136"/>
      <c r="L52" s="131"/>
      <c r="M52" s="12">
        <v>25</v>
      </c>
      <c r="N52" s="1" t="s">
        <v>500</v>
      </c>
      <c r="O52" s="5">
        <v>97968157.140100002</v>
      </c>
      <c r="P52" s="5">
        <v>-6627083.4100000001</v>
      </c>
      <c r="Q52" s="5">
        <v>1858046.3899000001</v>
      </c>
      <c r="R52" s="5">
        <v>53182631.749799997</v>
      </c>
      <c r="S52" s="6">
        <f t="shared" si="3"/>
        <v>146381751.8698</v>
      </c>
    </row>
    <row r="53" spans="1:19" ht="24.95" customHeight="1" x14ac:dyDescent="0.2">
      <c r="A53" s="134"/>
      <c r="B53" s="131"/>
      <c r="C53" s="1">
        <v>6</v>
      </c>
      <c r="D53" s="1" t="s">
        <v>117</v>
      </c>
      <c r="E53" s="5">
        <v>81754181.442900002</v>
      </c>
      <c r="F53" s="5">
        <f t="shared" si="5"/>
        <v>-6627083.4100000001</v>
      </c>
      <c r="G53" s="5">
        <v>1550535.0526999999</v>
      </c>
      <c r="H53" s="5">
        <v>45147061.989100002</v>
      </c>
      <c r="I53" s="6">
        <f t="shared" si="2"/>
        <v>121824695.0747</v>
      </c>
      <c r="J53" s="11"/>
      <c r="K53" s="136"/>
      <c r="L53" s="131"/>
      <c r="M53" s="12">
        <v>26</v>
      </c>
      <c r="N53" s="1" t="s">
        <v>501</v>
      </c>
      <c r="O53" s="5">
        <v>92929837.441499993</v>
      </c>
      <c r="P53" s="5">
        <v>-6627083.4100000001</v>
      </c>
      <c r="Q53" s="5">
        <v>1762490.5277</v>
      </c>
      <c r="R53" s="5">
        <v>52531388.497599997</v>
      </c>
      <c r="S53" s="6">
        <f t="shared" si="3"/>
        <v>140596633.05680001</v>
      </c>
    </row>
    <row r="54" spans="1:19" ht="24.95" customHeight="1" x14ac:dyDescent="0.2">
      <c r="A54" s="134"/>
      <c r="B54" s="131"/>
      <c r="C54" s="1">
        <v>7</v>
      </c>
      <c r="D54" s="1" t="s">
        <v>118</v>
      </c>
      <c r="E54" s="5">
        <v>92723480.469899997</v>
      </c>
      <c r="F54" s="5">
        <f t="shared" si="5"/>
        <v>-6627083.4100000001</v>
      </c>
      <c r="G54" s="5">
        <v>1758576.7986000001</v>
      </c>
      <c r="H54" s="5">
        <v>52132668.563699998</v>
      </c>
      <c r="I54" s="6">
        <f t="shared" si="2"/>
        <v>139987642.42219999</v>
      </c>
      <c r="J54" s="11"/>
      <c r="K54" s="136"/>
      <c r="L54" s="131"/>
      <c r="M54" s="12">
        <v>27</v>
      </c>
      <c r="N54" s="1" t="s">
        <v>502</v>
      </c>
      <c r="O54" s="5">
        <v>94881575.271899998</v>
      </c>
      <c r="P54" s="5">
        <v>-6627083.4100000001</v>
      </c>
      <c r="Q54" s="5">
        <v>1799506.8352000001</v>
      </c>
      <c r="R54" s="5">
        <v>52112247.727899998</v>
      </c>
      <c r="S54" s="6">
        <f t="shared" si="3"/>
        <v>142166246.42500001</v>
      </c>
    </row>
    <row r="55" spans="1:19" ht="24.95" customHeight="1" x14ac:dyDescent="0.2">
      <c r="A55" s="134"/>
      <c r="B55" s="131"/>
      <c r="C55" s="1">
        <v>8</v>
      </c>
      <c r="D55" s="1" t="s">
        <v>119</v>
      </c>
      <c r="E55" s="5">
        <v>74294601.408800006</v>
      </c>
      <c r="F55" s="5">
        <f t="shared" si="5"/>
        <v>-6627083.4100000001</v>
      </c>
      <c r="G55" s="5">
        <v>1409058.0038000001</v>
      </c>
      <c r="H55" s="5">
        <v>41861532.125200003</v>
      </c>
      <c r="I55" s="6">
        <f t="shared" si="2"/>
        <v>110938108.12780002</v>
      </c>
      <c r="J55" s="11"/>
      <c r="K55" s="136"/>
      <c r="L55" s="131"/>
      <c r="M55" s="12">
        <v>28</v>
      </c>
      <c r="N55" s="1" t="s">
        <v>503</v>
      </c>
      <c r="O55" s="5">
        <v>79920134.350099996</v>
      </c>
      <c r="P55" s="5">
        <v>-6627083.4100000001</v>
      </c>
      <c r="Q55" s="5">
        <v>1515750.8465</v>
      </c>
      <c r="R55" s="5">
        <v>45789150.454499997</v>
      </c>
      <c r="S55" s="6">
        <f t="shared" si="3"/>
        <v>120597952.24109998</v>
      </c>
    </row>
    <row r="56" spans="1:19" ht="24.95" customHeight="1" x14ac:dyDescent="0.2">
      <c r="A56" s="134"/>
      <c r="B56" s="131"/>
      <c r="C56" s="1">
        <v>9</v>
      </c>
      <c r="D56" s="1" t="s">
        <v>120</v>
      </c>
      <c r="E56" s="5">
        <v>86221455.582800001</v>
      </c>
      <c r="F56" s="5">
        <f t="shared" si="5"/>
        <v>-6627083.4100000001</v>
      </c>
      <c r="G56" s="5">
        <v>1635260.5678999999</v>
      </c>
      <c r="H56" s="5">
        <v>48612520.497599997</v>
      </c>
      <c r="I56" s="6">
        <f t="shared" si="2"/>
        <v>129842153.2383</v>
      </c>
      <c r="J56" s="11"/>
      <c r="K56" s="136"/>
      <c r="L56" s="131"/>
      <c r="M56" s="12">
        <v>29</v>
      </c>
      <c r="N56" s="1" t="s">
        <v>504</v>
      </c>
      <c r="O56" s="5">
        <v>95629497.095300004</v>
      </c>
      <c r="P56" s="5">
        <v>-6627083.4100000001</v>
      </c>
      <c r="Q56" s="5">
        <v>1813691.7855</v>
      </c>
      <c r="R56" s="5">
        <v>51956929.384300001</v>
      </c>
      <c r="S56" s="6">
        <f t="shared" si="3"/>
        <v>142773034.85510001</v>
      </c>
    </row>
    <row r="57" spans="1:19" ht="24.95" customHeight="1" x14ac:dyDescent="0.2">
      <c r="A57" s="134"/>
      <c r="B57" s="131"/>
      <c r="C57" s="1">
        <v>10</v>
      </c>
      <c r="D57" s="1" t="s">
        <v>121</v>
      </c>
      <c r="E57" s="5">
        <v>93804952.063899994</v>
      </c>
      <c r="F57" s="5">
        <f t="shared" si="5"/>
        <v>-6627083.4100000001</v>
      </c>
      <c r="G57" s="5">
        <v>1779087.7937</v>
      </c>
      <c r="H57" s="5">
        <v>54359189.833700001</v>
      </c>
      <c r="I57" s="6">
        <f t="shared" si="2"/>
        <v>143316146.28130001</v>
      </c>
      <c r="J57" s="11"/>
      <c r="K57" s="136"/>
      <c r="L57" s="131"/>
      <c r="M57" s="12">
        <v>30</v>
      </c>
      <c r="N57" s="1" t="s">
        <v>505</v>
      </c>
      <c r="O57" s="5">
        <v>86263562.2377</v>
      </c>
      <c r="P57" s="5">
        <v>-6627083.4100000001</v>
      </c>
      <c r="Q57" s="5">
        <v>1636059.1551000001</v>
      </c>
      <c r="R57" s="5">
        <v>49991386.683200002</v>
      </c>
      <c r="S57" s="6">
        <f t="shared" si="3"/>
        <v>131263924.66600001</v>
      </c>
    </row>
    <row r="58" spans="1:19" ht="24.95" customHeight="1" x14ac:dyDescent="0.2">
      <c r="A58" s="134"/>
      <c r="B58" s="131"/>
      <c r="C58" s="1">
        <v>11</v>
      </c>
      <c r="D58" s="1" t="s">
        <v>122</v>
      </c>
      <c r="E58" s="5">
        <v>72194888.630899996</v>
      </c>
      <c r="F58" s="5">
        <f t="shared" si="5"/>
        <v>-6627083.4100000001</v>
      </c>
      <c r="G58" s="5">
        <v>1369235.2302000001</v>
      </c>
      <c r="H58" s="5">
        <v>41594537.704899997</v>
      </c>
      <c r="I58" s="6">
        <f t="shared" si="2"/>
        <v>108531578.15599999</v>
      </c>
      <c r="J58" s="11"/>
      <c r="K58" s="136"/>
      <c r="L58" s="131"/>
      <c r="M58" s="12">
        <v>31</v>
      </c>
      <c r="N58" s="1" t="s">
        <v>506</v>
      </c>
      <c r="O58" s="5">
        <v>89376612.447999999</v>
      </c>
      <c r="P58" s="5">
        <v>-6627083.4100000001</v>
      </c>
      <c r="Q58" s="5">
        <v>1695100.7035999999</v>
      </c>
      <c r="R58" s="5">
        <v>48056032.618000001</v>
      </c>
      <c r="S58" s="6">
        <f t="shared" si="3"/>
        <v>132500662.35960001</v>
      </c>
    </row>
    <row r="59" spans="1:19" ht="24.95" customHeight="1" x14ac:dyDescent="0.2">
      <c r="A59" s="134"/>
      <c r="B59" s="131"/>
      <c r="C59" s="1">
        <v>12</v>
      </c>
      <c r="D59" s="1" t="s">
        <v>123</v>
      </c>
      <c r="E59" s="5">
        <v>85393580.295100003</v>
      </c>
      <c r="F59" s="5">
        <f t="shared" si="5"/>
        <v>-6627083.4100000001</v>
      </c>
      <c r="G59" s="5">
        <v>1619559.2346000001</v>
      </c>
      <c r="H59" s="5">
        <v>48044077.235600002</v>
      </c>
      <c r="I59" s="6">
        <f t="shared" si="2"/>
        <v>128430133.35530001</v>
      </c>
      <c r="J59" s="11"/>
      <c r="K59" s="136"/>
      <c r="L59" s="131"/>
      <c r="M59" s="12">
        <v>32</v>
      </c>
      <c r="N59" s="1" t="s">
        <v>507</v>
      </c>
      <c r="O59" s="5">
        <v>95899270.391800001</v>
      </c>
      <c r="P59" s="5">
        <v>-6627083.4100000001</v>
      </c>
      <c r="Q59" s="5">
        <v>1818808.2572000001</v>
      </c>
      <c r="R59" s="5">
        <v>53276588.4098</v>
      </c>
      <c r="S59" s="6">
        <f t="shared" si="3"/>
        <v>144367583.64880002</v>
      </c>
    </row>
    <row r="60" spans="1:19" ht="24.95" customHeight="1" x14ac:dyDescent="0.2">
      <c r="A60" s="134"/>
      <c r="B60" s="131"/>
      <c r="C60" s="1">
        <v>13</v>
      </c>
      <c r="D60" s="1" t="s">
        <v>124</v>
      </c>
      <c r="E60" s="5">
        <v>85417656.427100003</v>
      </c>
      <c r="F60" s="5">
        <f t="shared" si="5"/>
        <v>-6627083.4100000001</v>
      </c>
      <c r="G60" s="5">
        <v>1620015.8581000001</v>
      </c>
      <c r="H60" s="5">
        <v>48057093.350400001</v>
      </c>
      <c r="I60" s="6">
        <f t="shared" si="2"/>
        <v>128467682.2256</v>
      </c>
      <c r="J60" s="11"/>
      <c r="K60" s="136"/>
      <c r="L60" s="131"/>
      <c r="M60" s="12">
        <v>33</v>
      </c>
      <c r="N60" s="1" t="s">
        <v>508</v>
      </c>
      <c r="O60" s="5">
        <v>92944458.0546</v>
      </c>
      <c r="P60" s="5">
        <v>-6627083.4100000001</v>
      </c>
      <c r="Q60" s="5">
        <v>1762767.8196</v>
      </c>
      <c r="R60" s="5">
        <v>48191334.5836</v>
      </c>
      <c r="S60" s="6">
        <f t="shared" si="3"/>
        <v>136271477.0478</v>
      </c>
    </row>
    <row r="61" spans="1:19" ht="24.95" customHeight="1" x14ac:dyDescent="0.2">
      <c r="A61" s="134"/>
      <c r="B61" s="131"/>
      <c r="C61" s="1">
        <v>14</v>
      </c>
      <c r="D61" s="1" t="s">
        <v>125</v>
      </c>
      <c r="E61" s="5">
        <v>88095605.807400003</v>
      </c>
      <c r="F61" s="5">
        <f t="shared" si="5"/>
        <v>-6627083.4100000001</v>
      </c>
      <c r="G61" s="5">
        <v>1670805.3629000001</v>
      </c>
      <c r="H61" s="5">
        <v>49266170.090300001</v>
      </c>
      <c r="I61" s="6">
        <f t="shared" si="2"/>
        <v>132405497.8506</v>
      </c>
      <c r="J61" s="11"/>
      <c r="K61" s="137"/>
      <c r="L61" s="132"/>
      <c r="M61" s="12">
        <v>34</v>
      </c>
      <c r="N61" s="1" t="s">
        <v>509</v>
      </c>
      <c r="O61" s="5">
        <v>91093194.775999993</v>
      </c>
      <c r="P61" s="5">
        <v>-6627083.4100000001</v>
      </c>
      <c r="Q61" s="5">
        <v>1727657.0943</v>
      </c>
      <c r="R61" s="5">
        <v>50100656.419399999</v>
      </c>
      <c r="S61" s="6">
        <f t="shared" si="3"/>
        <v>136294424.87970001</v>
      </c>
    </row>
    <row r="62" spans="1:19" ht="24.95" customHeight="1" x14ac:dyDescent="0.2">
      <c r="A62" s="134"/>
      <c r="B62" s="131"/>
      <c r="C62" s="1">
        <v>15</v>
      </c>
      <c r="D62" s="1" t="s">
        <v>126</v>
      </c>
      <c r="E62" s="5">
        <v>80483969.175799996</v>
      </c>
      <c r="F62" s="5">
        <f t="shared" si="5"/>
        <v>-6627083.4100000001</v>
      </c>
      <c r="G62" s="5">
        <v>1526444.436</v>
      </c>
      <c r="H62" s="5">
        <v>44466505.134000003</v>
      </c>
      <c r="I62" s="6">
        <f t="shared" si="2"/>
        <v>119849835.33580001</v>
      </c>
      <c r="J62" s="11"/>
      <c r="K62" s="18"/>
      <c r="L62" s="118" t="s">
        <v>872</v>
      </c>
      <c r="M62" s="119"/>
      <c r="N62" s="120"/>
      <c r="O62" s="14">
        <f>SUM(O28:O61)</f>
        <v>3234718774.2115011</v>
      </c>
      <c r="P62" s="14">
        <f t="shared" ref="P62:S62" si="7">SUM(P28:P61)</f>
        <v>-225320835.93999991</v>
      </c>
      <c r="Q62" s="14">
        <f t="shared" si="7"/>
        <v>61349092.565499991</v>
      </c>
      <c r="R62" s="14">
        <f t="shared" si="7"/>
        <v>1761537192.2572997</v>
      </c>
      <c r="S62" s="14">
        <f t="shared" si="7"/>
        <v>4832284223.0943003</v>
      </c>
    </row>
    <row r="63" spans="1:19" ht="24.95" customHeight="1" x14ac:dyDescent="0.2">
      <c r="A63" s="134"/>
      <c r="B63" s="131"/>
      <c r="C63" s="1">
        <v>16</v>
      </c>
      <c r="D63" s="1" t="s">
        <v>127</v>
      </c>
      <c r="E63" s="5">
        <v>82178186.972399995</v>
      </c>
      <c r="F63" s="5">
        <f t="shared" si="5"/>
        <v>-6627083.4100000001</v>
      </c>
      <c r="G63" s="5">
        <v>1558576.665</v>
      </c>
      <c r="H63" s="5">
        <v>47511291.565300003</v>
      </c>
      <c r="I63" s="6">
        <f t="shared" si="2"/>
        <v>124620971.79270001</v>
      </c>
      <c r="J63" s="11"/>
      <c r="K63" s="135">
        <v>21</v>
      </c>
      <c r="L63" s="130" t="s">
        <v>57</v>
      </c>
      <c r="M63" s="12">
        <v>1</v>
      </c>
      <c r="N63" s="1" t="s">
        <v>510</v>
      </c>
      <c r="O63" s="5">
        <v>72935027.394999996</v>
      </c>
      <c r="P63" s="5">
        <v>-6627083.4100000001</v>
      </c>
      <c r="Q63" s="5">
        <v>1383272.5684</v>
      </c>
      <c r="R63" s="5">
        <v>40248337.793099999</v>
      </c>
      <c r="S63" s="6">
        <f t="shared" si="3"/>
        <v>107939554.34649999</v>
      </c>
    </row>
    <row r="64" spans="1:19" ht="24.95" customHeight="1" x14ac:dyDescent="0.2">
      <c r="A64" s="134"/>
      <c r="B64" s="131"/>
      <c r="C64" s="1">
        <v>17</v>
      </c>
      <c r="D64" s="1" t="s">
        <v>128</v>
      </c>
      <c r="E64" s="5">
        <v>76708452.644800007</v>
      </c>
      <c r="F64" s="5">
        <f t="shared" si="5"/>
        <v>-6627083.4100000001</v>
      </c>
      <c r="G64" s="5">
        <v>1454838.6708</v>
      </c>
      <c r="H64" s="5">
        <v>44993274.953100003</v>
      </c>
      <c r="I64" s="6">
        <f t="shared" si="2"/>
        <v>116529482.85870001</v>
      </c>
      <c r="J64" s="11"/>
      <c r="K64" s="136"/>
      <c r="L64" s="131"/>
      <c r="M64" s="12">
        <v>2</v>
      </c>
      <c r="N64" s="1" t="s">
        <v>511</v>
      </c>
      <c r="O64" s="5">
        <v>119172946.57600001</v>
      </c>
      <c r="P64" s="5">
        <v>-6627083.4100000001</v>
      </c>
      <c r="Q64" s="5">
        <v>2260212.6</v>
      </c>
      <c r="R64" s="5">
        <v>53161308.0022</v>
      </c>
      <c r="S64" s="6">
        <f t="shared" si="3"/>
        <v>167967383.76820001</v>
      </c>
    </row>
    <row r="65" spans="1:19" ht="24.95" customHeight="1" x14ac:dyDescent="0.2">
      <c r="A65" s="134"/>
      <c r="B65" s="131"/>
      <c r="C65" s="1">
        <v>18</v>
      </c>
      <c r="D65" s="1" t="s">
        <v>129</v>
      </c>
      <c r="E65" s="5">
        <v>95302934.340399995</v>
      </c>
      <c r="F65" s="5">
        <f t="shared" si="5"/>
        <v>-6627083.4100000001</v>
      </c>
      <c r="G65" s="5">
        <v>1807498.2552</v>
      </c>
      <c r="H65" s="5">
        <v>53089954.580399998</v>
      </c>
      <c r="I65" s="6">
        <f t="shared" si="2"/>
        <v>143573303.766</v>
      </c>
      <c r="J65" s="11"/>
      <c r="K65" s="136"/>
      <c r="L65" s="131"/>
      <c r="M65" s="12">
        <v>3</v>
      </c>
      <c r="N65" s="1" t="s">
        <v>512</v>
      </c>
      <c r="O65" s="5">
        <v>100378390.2476</v>
      </c>
      <c r="P65" s="5">
        <v>-6627083.4100000001</v>
      </c>
      <c r="Q65" s="5">
        <v>1903758.4361</v>
      </c>
      <c r="R65" s="5">
        <v>54414136.388300002</v>
      </c>
      <c r="S65" s="6">
        <f t="shared" si="3"/>
        <v>150069201.662</v>
      </c>
    </row>
    <row r="66" spans="1:19" ht="24.95" customHeight="1" x14ac:dyDescent="0.2">
      <c r="A66" s="134"/>
      <c r="B66" s="131"/>
      <c r="C66" s="1">
        <v>19</v>
      </c>
      <c r="D66" s="1" t="s">
        <v>130</v>
      </c>
      <c r="E66" s="5">
        <v>79523242.506600007</v>
      </c>
      <c r="F66" s="5">
        <f t="shared" si="5"/>
        <v>-6627083.4100000001</v>
      </c>
      <c r="G66" s="5">
        <v>1508223.4674</v>
      </c>
      <c r="H66" s="5">
        <v>45496309.504100002</v>
      </c>
      <c r="I66" s="6">
        <f t="shared" si="2"/>
        <v>119900692.06810001</v>
      </c>
      <c r="J66" s="11"/>
      <c r="K66" s="136"/>
      <c r="L66" s="131"/>
      <c r="M66" s="12">
        <v>4</v>
      </c>
      <c r="N66" s="1" t="s">
        <v>513</v>
      </c>
      <c r="O66" s="5">
        <v>82879265.524200007</v>
      </c>
      <c r="P66" s="5">
        <v>-6627083.4100000001</v>
      </c>
      <c r="Q66" s="5">
        <v>1571873.1943000001</v>
      </c>
      <c r="R66" s="5">
        <v>45861017.713100001</v>
      </c>
      <c r="S66" s="6">
        <f t="shared" si="3"/>
        <v>123685073.02160001</v>
      </c>
    </row>
    <row r="67" spans="1:19" ht="24.95" customHeight="1" x14ac:dyDescent="0.2">
      <c r="A67" s="134"/>
      <c r="B67" s="131"/>
      <c r="C67" s="1">
        <v>20</v>
      </c>
      <c r="D67" s="1" t="s">
        <v>131</v>
      </c>
      <c r="E67" s="5">
        <v>83671710.229000002</v>
      </c>
      <c r="F67" s="5">
        <f t="shared" si="5"/>
        <v>-6627083.4100000001</v>
      </c>
      <c r="G67" s="5">
        <v>1586902.5575999999</v>
      </c>
      <c r="H67" s="5">
        <v>47642327.745300002</v>
      </c>
      <c r="I67" s="6">
        <f t="shared" si="2"/>
        <v>126273857.12190002</v>
      </c>
      <c r="J67" s="11"/>
      <c r="K67" s="136"/>
      <c r="L67" s="131"/>
      <c r="M67" s="12">
        <v>5</v>
      </c>
      <c r="N67" s="1" t="s">
        <v>514</v>
      </c>
      <c r="O67" s="5">
        <v>110379025.6328</v>
      </c>
      <c r="P67" s="5">
        <v>-6627083.4100000001</v>
      </c>
      <c r="Q67" s="5">
        <v>2093428.6821999999</v>
      </c>
      <c r="R67" s="5">
        <v>59044482.474200003</v>
      </c>
      <c r="S67" s="6">
        <f t="shared" si="3"/>
        <v>164889853.37920001</v>
      </c>
    </row>
    <row r="68" spans="1:19" ht="24.95" customHeight="1" x14ac:dyDescent="0.2">
      <c r="A68" s="134"/>
      <c r="B68" s="131"/>
      <c r="C68" s="1">
        <v>21</v>
      </c>
      <c r="D68" s="1" t="s">
        <v>132</v>
      </c>
      <c r="E68" s="5">
        <v>87030731.444600001</v>
      </c>
      <c r="F68" s="5">
        <f t="shared" si="5"/>
        <v>-6627083.4100000001</v>
      </c>
      <c r="G68" s="5">
        <v>1650609.1477999999</v>
      </c>
      <c r="H68" s="5">
        <v>49835379.006099999</v>
      </c>
      <c r="I68" s="6">
        <f t="shared" si="2"/>
        <v>131889636.1885</v>
      </c>
      <c r="J68" s="11"/>
      <c r="K68" s="136"/>
      <c r="L68" s="131"/>
      <c r="M68" s="12">
        <v>6</v>
      </c>
      <c r="N68" s="1" t="s">
        <v>515</v>
      </c>
      <c r="O68" s="5">
        <v>135042060.7577</v>
      </c>
      <c r="P68" s="5">
        <v>-6627083.4100000001</v>
      </c>
      <c r="Q68" s="5">
        <v>2561183.3558999998</v>
      </c>
      <c r="R68" s="5">
        <v>62391811.538199998</v>
      </c>
      <c r="S68" s="6">
        <f t="shared" si="3"/>
        <v>193367972.24180001</v>
      </c>
    </row>
    <row r="69" spans="1:19" ht="24.95" customHeight="1" x14ac:dyDescent="0.2">
      <c r="A69" s="134"/>
      <c r="B69" s="131"/>
      <c r="C69" s="1">
        <v>22</v>
      </c>
      <c r="D69" s="1" t="s">
        <v>133</v>
      </c>
      <c r="E69" s="5">
        <v>74805191.544200003</v>
      </c>
      <c r="F69" s="5">
        <f t="shared" si="5"/>
        <v>-6627083.4100000001</v>
      </c>
      <c r="G69" s="5">
        <v>1418741.7642000001</v>
      </c>
      <c r="H69" s="5">
        <v>44998197.013300002</v>
      </c>
      <c r="I69" s="6">
        <f t="shared" si="2"/>
        <v>114595046.91170001</v>
      </c>
      <c r="J69" s="11"/>
      <c r="K69" s="136"/>
      <c r="L69" s="131"/>
      <c r="M69" s="12">
        <v>7</v>
      </c>
      <c r="N69" s="1" t="s">
        <v>516</v>
      </c>
      <c r="O69" s="5">
        <v>92000418.957800001</v>
      </c>
      <c r="P69" s="5">
        <v>-6627083.4100000001</v>
      </c>
      <c r="Q69" s="5">
        <v>1744863.3444000001</v>
      </c>
      <c r="R69" s="5">
        <v>46317566.140100002</v>
      </c>
      <c r="S69" s="6">
        <f t="shared" si="3"/>
        <v>133435765.03230001</v>
      </c>
    </row>
    <row r="70" spans="1:19" ht="24.95" customHeight="1" x14ac:dyDescent="0.2">
      <c r="A70" s="134"/>
      <c r="B70" s="131"/>
      <c r="C70" s="1">
        <v>23</v>
      </c>
      <c r="D70" s="1" t="s">
        <v>134</v>
      </c>
      <c r="E70" s="5">
        <v>78111172.0035</v>
      </c>
      <c r="F70" s="5">
        <f t="shared" si="5"/>
        <v>-6627083.4100000001</v>
      </c>
      <c r="G70" s="5">
        <v>1481442.3929999999</v>
      </c>
      <c r="H70" s="5">
        <v>47110964.003399998</v>
      </c>
      <c r="I70" s="6">
        <f t="shared" si="2"/>
        <v>120076494.98990001</v>
      </c>
      <c r="J70" s="11"/>
      <c r="K70" s="136"/>
      <c r="L70" s="131"/>
      <c r="M70" s="12">
        <v>8</v>
      </c>
      <c r="N70" s="1" t="s">
        <v>517</v>
      </c>
      <c r="O70" s="5">
        <v>97737083.541500002</v>
      </c>
      <c r="P70" s="5">
        <v>-6627083.4100000001</v>
      </c>
      <c r="Q70" s="5">
        <v>1853663.8898</v>
      </c>
      <c r="R70" s="5">
        <v>48812722.517200001</v>
      </c>
      <c r="S70" s="6">
        <f t="shared" si="3"/>
        <v>141776386.53850001</v>
      </c>
    </row>
    <row r="71" spans="1:19" ht="24.95" customHeight="1" x14ac:dyDescent="0.2">
      <c r="A71" s="134"/>
      <c r="B71" s="131"/>
      <c r="C71" s="1">
        <v>24</v>
      </c>
      <c r="D71" s="1" t="s">
        <v>135</v>
      </c>
      <c r="E71" s="5">
        <v>80007808.537400007</v>
      </c>
      <c r="F71" s="5">
        <f t="shared" si="5"/>
        <v>-6627083.4100000001</v>
      </c>
      <c r="G71" s="5">
        <v>1517413.6592999999</v>
      </c>
      <c r="H71" s="5">
        <v>43182941.216600001</v>
      </c>
      <c r="I71" s="6">
        <f t="shared" si="2"/>
        <v>118081080.00330001</v>
      </c>
      <c r="J71" s="11"/>
      <c r="K71" s="136"/>
      <c r="L71" s="131"/>
      <c r="M71" s="12">
        <v>9</v>
      </c>
      <c r="N71" s="1" t="s">
        <v>518</v>
      </c>
      <c r="O71" s="5">
        <v>121420137.965</v>
      </c>
      <c r="P71" s="5">
        <v>-6627083.4100000001</v>
      </c>
      <c r="Q71" s="5">
        <v>2302832.4262999999</v>
      </c>
      <c r="R71" s="5">
        <v>62039938.924400002</v>
      </c>
      <c r="S71" s="6">
        <f t="shared" si="3"/>
        <v>179135825.90570003</v>
      </c>
    </row>
    <row r="72" spans="1:19" ht="24.95" customHeight="1" x14ac:dyDescent="0.2">
      <c r="A72" s="134"/>
      <c r="B72" s="131"/>
      <c r="C72" s="1">
        <v>25</v>
      </c>
      <c r="D72" s="1" t="s">
        <v>136</v>
      </c>
      <c r="E72" s="5">
        <v>94266922.278500006</v>
      </c>
      <c r="F72" s="5">
        <f t="shared" si="5"/>
        <v>-6627083.4100000001</v>
      </c>
      <c r="G72" s="5">
        <v>1787849.4373999999</v>
      </c>
      <c r="H72" s="5">
        <v>52501276.182099998</v>
      </c>
      <c r="I72" s="6">
        <f t="shared" si="2"/>
        <v>141928964.48800001</v>
      </c>
      <c r="J72" s="11"/>
      <c r="K72" s="136"/>
      <c r="L72" s="131"/>
      <c r="M72" s="12">
        <v>10</v>
      </c>
      <c r="N72" s="1" t="s">
        <v>519</v>
      </c>
      <c r="O72" s="5">
        <v>84545735.998999998</v>
      </c>
      <c r="P72" s="5">
        <v>-6627083.4100000001</v>
      </c>
      <c r="Q72" s="5">
        <v>1603479.1725999999</v>
      </c>
      <c r="R72" s="5">
        <v>46290330.740500003</v>
      </c>
      <c r="S72" s="6">
        <f t="shared" si="3"/>
        <v>125812462.50210001</v>
      </c>
    </row>
    <row r="73" spans="1:19" ht="24.95" customHeight="1" x14ac:dyDescent="0.2">
      <c r="A73" s="134"/>
      <c r="B73" s="131"/>
      <c r="C73" s="1">
        <v>26</v>
      </c>
      <c r="D73" s="1" t="s">
        <v>137</v>
      </c>
      <c r="E73" s="5">
        <v>70220062.771599993</v>
      </c>
      <c r="F73" s="5">
        <f t="shared" si="5"/>
        <v>-6627083.4100000001</v>
      </c>
      <c r="G73" s="5">
        <v>1331781.0393000001</v>
      </c>
      <c r="H73" s="5">
        <v>39444034.920000002</v>
      </c>
      <c r="I73" s="6">
        <f t="shared" ref="I73:I136" si="8">SUM(E73:H73)</f>
        <v>104368795.32089999</v>
      </c>
      <c r="J73" s="11"/>
      <c r="K73" s="136"/>
      <c r="L73" s="131"/>
      <c r="M73" s="12">
        <v>11</v>
      </c>
      <c r="N73" s="1" t="s">
        <v>520</v>
      </c>
      <c r="O73" s="5">
        <v>89302362.3803</v>
      </c>
      <c r="P73" s="5">
        <v>-6627083.4100000001</v>
      </c>
      <c r="Q73" s="5">
        <v>1693692.4902999999</v>
      </c>
      <c r="R73" s="5">
        <v>49550594.028700002</v>
      </c>
      <c r="S73" s="6">
        <f t="shared" ref="S73:S136" si="9">SUM(O73:R73)</f>
        <v>133919565.48930001</v>
      </c>
    </row>
    <row r="74" spans="1:19" ht="24.95" customHeight="1" x14ac:dyDescent="0.2">
      <c r="A74" s="134"/>
      <c r="B74" s="131"/>
      <c r="C74" s="1">
        <v>27</v>
      </c>
      <c r="D74" s="1" t="s">
        <v>138</v>
      </c>
      <c r="E74" s="5">
        <v>86160590.463100001</v>
      </c>
      <c r="F74" s="5">
        <f t="shared" si="5"/>
        <v>-6627083.4100000001</v>
      </c>
      <c r="G74" s="5">
        <v>1634106.2109999999</v>
      </c>
      <c r="H74" s="5">
        <v>47511291.565300003</v>
      </c>
      <c r="I74" s="6">
        <f t="shared" si="8"/>
        <v>128678904.8294</v>
      </c>
      <c r="J74" s="11"/>
      <c r="K74" s="136"/>
      <c r="L74" s="131"/>
      <c r="M74" s="12">
        <v>12</v>
      </c>
      <c r="N74" s="1" t="s">
        <v>521</v>
      </c>
      <c r="O74" s="5">
        <v>98519916.770500004</v>
      </c>
      <c r="P74" s="5">
        <v>-6627083.4100000001</v>
      </c>
      <c r="Q74" s="5">
        <v>1868510.9635000001</v>
      </c>
      <c r="R74" s="5">
        <v>54180940.114600003</v>
      </c>
      <c r="S74" s="6">
        <f t="shared" si="9"/>
        <v>147942284.4386</v>
      </c>
    </row>
    <row r="75" spans="1:19" ht="24.95" customHeight="1" x14ac:dyDescent="0.2">
      <c r="A75" s="134"/>
      <c r="B75" s="131"/>
      <c r="C75" s="1">
        <v>28</v>
      </c>
      <c r="D75" s="1" t="s">
        <v>139</v>
      </c>
      <c r="E75" s="5">
        <v>70245068.994499996</v>
      </c>
      <c r="F75" s="5">
        <f t="shared" si="5"/>
        <v>-6627083.4100000001</v>
      </c>
      <c r="G75" s="5">
        <v>1332255.3027999999</v>
      </c>
      <c r="H75" s="5">
        <v>40584093.438199997</v>
      </c>
      <c r="I75" s="6">
        <f t="shared" si="8"/>
        <v>105534334.3255</v>
      </c>
      <c r="J75" s="11"/>
      <c r="K75" s="136"/>
      <c r="L75" s="131"/>
      <c r="M75" s="12">
        <v>13</v>
      </c>
      <c r="N75" s="1" t="s">
        <v>522</v>
      </c>
      <c r="O75" s="5">
        <v>81990090.641299993</v>
      </c>
      <c r="P75" s="5">
        <v>-6627083.4100000001</v>
      </c>
      <c r="Q75" s="5">
        <v>1555009.264</v>
      </c>
      <c r="R75" s="5">
        <v>42373574.002499998</v>
      </c>
      <c r="S75" s="6">
        <f t="shared" si="9"/>
        <v>119291590.49779999</v>
      </c>
    </row>
    <row r="76" spans="1:19" ht="24.95" customHeight="1" x14ac:dyDescent="0.2">
      <c r="A76" s="134"/>
      <c r="B76" s="131"/>
      <c r="C76" s="1">
        <v>29</v>
      </c>
      <c r="D76" s="1" t="s">
        <v>140</v>
      </c>
      <c r="E76" s="5">
        <v>91610846.909999996</v>
      </c>
      <c r="F76" s="5">
        <f t="shared" si="5"/>
        <v>-6627083.4100000001</v>
      </c>
      <c r="G76" s="5">
        <v>1737474.7912999999</v>
      </c>
      <c r="H76" s="5">
        <v>46556083.751800001</v>
      </c>
      <c r="I76" s="6">
        <f t="shared" si="8"/>
        <v>133277322.0431</v>
      </c>
      <c r="J76" s="11"/>
      <c r="K76" s="136"/>
      <c r="L76" s="131"/>
      <c r="M76" s="12">
        <v>14</v>
      </c>
      <c r="N76" s="1" t="s">
        <v>523</v>
      </c>
      <c r="O76" s="5">
        <v>94088987.311199993</v>
      </c>
      <c r="P76" s="5">
        <v>-6627083.4100000001</v>
      </c>
      <c r="Q76" s="5">
        <v>1784474.7549000001</v>
      </c>
      <c r="R76" s="5">
        <v>49942827.535999998</v>
      </c>
      <c r="S76" s="6">
        <f t="shared" si="9"/>
        <v>139189206.19209999</v>
      </c>
    </row>
    <row r="77" spans="1:19" ht="24.95" customHeight="1" x14ac:dyDescent="0.2">
      <c r="A77" s="134"/>
      <c r="B77" s="131"/>
      <c r="C77" s="1">
        <v>30</v>
      </c>
      <c r="D77" s="1" t="s">
        <v>141</v>
      </c>
      <c r="E77" s="5">
        <v>75803465.914700001</v>
      </c>
      <c r="F77" s="5">
        <f t="shared" si="5"/>
        <v>-6627083.4100000001</v>
      </c>
      <c r="G77" s="5">
        <v>1437674.8558</v>
      </c>
      <c r="H77" s="5">
        <v>41399842.879799999</v>
      </c>
      <c r="I77" s="6">
        <f t="shared" si="8"/>
        <v>112013900.2403</v>
      </c>
      <c r="J77" s="11"/>
      <c r="K77" s="136"/>
      <c r="L77" s="131"/>
      <c r="M77" s="12">
        <v>15</v>
      </c>
      <c r="N77" s="1" t="s">
        <v>524</v>
      </c>
      <c r="O77" s="5">
        <v>108852049.2282</v>
      </c>
      <c r="P77" s="5">
        <v>-6627083.4100000001</v>
      </c>
      <c r="Q77" s="5">
        <v>2064468.3233</v>
      </c>
      <c r="R77" s="5">
        <v>52248648.6646</v>
      </c>
      <c r="S77" s="6">
        <f t="shared" si="9"/>
        <v>156538082.80610001</v>
      </c>
    </row>
    <row r="78" spans="1:19" ht="24.95" customHeight="1" x14ac:dyDescent="0.2">
      <c r="A78" s="134"/>
      <c r="B78" s="132"/>
      <c r="C78" s="1">
        <v>31</v>
      </c>
      <c r="D78" s="1" t="s">
        <v>142</v>
      </c>
      <c r="E78" s="5">
        <v>114580635.1805</v>
      </c>
      <c r="F78" s="5">
        <f t="shared" si="5"/>
        <v>-6627083.4100000001</v>
      </c>
      <c r="G78" s="5">
        <v>2173115.6507000001</v>
      </c>
      <c r="H78" s="5">
        <v>67477355.262999997</v>
      </c>
      <c r="I78" s="6">
        <f t="shared" si="8"/>
        <v>177604022.68419999</v>
      </c>
      <c r="J78" s="11"/>
      <c r="K78" s="136"/>
      <c r="L78" s="131"/>
      <c r="M78" s="12">
        <v>16</v>
      </c>
      <c r="N78" s="1" t="s">
        <v>525</v>
      </c>
      <c r="O78" s="5">
        <v>87211585.895099998</v>
      </c>
      <c r="P78" s="5">
        <v>-6627083.4100000001</v>
      </c>
      <c r="Q78" s="5">
        <v>1654039.2006999999</v>
      </c>
      <c r="R78" s="5">
        <v>46679064.115999997</v>
      </c>
      <c r="S78" s="6">
        <f t="shared" si="9"/>
        <v>128917605.8018</v>
      </c>
    </row>
    <row r="79" spans="1:19" ht="24.95" customHeight="1" x14ac:dyDescent="0.2">
      <c r="A79" s="1"/>
      <c r="B79" s="118" t="s">
        <v>855</v>
      </c>
      <c r="C79" s="119"/>
      <c r="D79" s="120"/>
      <c r="E79" s="14">
        <f>SUM(E48:E78)</f>
        <v>2592531627.0851998</v>
      </c>
      <c r="F79" s="14">
        <f t="shared" ref="F79:I79" si="10">SUM(F48:F78)</f>
        <v>-205439585.70999992</v>
      </c>
      <c r="G79" s="14">
        <f t="shared" si="10"/>
        <v>49169487.015800007</v>
      </c>
      <c r="H79" s="14">
        <f t="shared" si="10"/>
        <v>1470901449.5848002</v>
      </c>
      <c r="I79" s="14">
        <f t="shared" si="10"/>
        <v>3907162977.9758</v>
      </c>
      <c r="J79" s="11"/>
      <c r="K79" s="136"/>
      <c r="L79" s="131"/>
      <c r="M79" s="12">
        <v>17</v>
      </c>
      <c r="N79" s="1" t="s">
        <v>526</v>
      </c>
      <c r="O79" s="5">
        <v>85944298.258900002</v>
      </c>
      <c r="P79" s="5">
        <v>-6627083.4100000001</v>
      </c>
      <c r="Q79" s="5">
        <v>1630004.0521</v>
      </c>
      <c r="R79" s="5">
        <v>42869498.910999998</v>
      </c>
      <c r="S79" s="6">
        <f t="shared" si="9"/>
        <v>123816717.81200001</v>
      </c>
    </row>
    <row r="80" spans="1:19" ht="24.95" customHeight="1" x14ac:dyDescent="0.2">
      <c r="A80" s="134">
        <v>4</v>
      </c>
      <c r="B80" s="130" t="s">
        <v>40</v>
      </c>
      <c r="C80" s="1">
        <v>1</v>
      </c>
      <c r="D80" s="1" t="s">
        <v>143</v>
      </c>
      <c r="E80" s="5">
        <v>128877744.9727</v>
      </c>
      <c r="F80" s="5">
        <f t="shared" si="5"/>
        <v>-6627083.4100000001</v>
      </c>
      <c r="G80" s="5">
        <v>2444272.0551</v>
      </c>
      <c r="H80" s="5">
        <v>75321531.916600004</v>
      </c>
      <c r="I80" s="6">
        <f t="shared" si="8"/>
        <v>200016465.53439999</v>
      </c>
      <c r="J80" s="11"/>
      <c r="K80" s="136"/>
      <c r="L80" s="131"/>
      <c r="M80" s="12">
        <v>18</v>
      </c>
      <c r="N80" s="1" t="s">
        <v>527</v>
      </c>
      <c r="O80" s="5">
        <v>89188635.125799999</v>
      </c>
      <c r="P80" s="5">
        <v>-6627083.4100000001</v>
      </c>
      <c r="Q80" s="5">
        <v>1691535.5597000001</v>
      </c>
      <c r="R80" s="5">
        <v>46939386.410300002</v>
      </c>
      <c r="S80" s="6">
        <f t="shared" si="9"/>
        <v>131192473.6858</v>
      </c>
    </row>
    <row r="81" spans="1:19" ht="24.95" customHeight="1" x14ac:dyDescent="0.2">
      <c r="A81" s="134"/>
      <c r="B81" s="131"/>
      <c r="C81" s="1">
        <v>2</v>
      </c>
      <c r="D81" s="1" t="s">
        <v>144</v>
      </c>
      <c r="E81" s="5">
        <v>84757340.069100007</v>
      </c>
      <c r="F81" s="5">
        <f t="shared" si="5"/>
        <v>-6627083.4100000001</v>
      </c>
      <c r="G81" s="5">
        <v>1607492.4173000001</v>
      </c>
      <c r="H81" s="5">
        <v>51603655.1866</v>
      </c>
      <c r="I81" s="6">
        <f t="shared" si="8"/>
        <v>131341404.26300001</v>
      </c>
      <c r="J81" s="11"/>
      <c r="K81" s="136"/>
      <c r="L81" s="131"/>
      <c r="M81" s="12">
        <v>19</v>
      </c>
      <c r="N81" s="1" t="s">
        <v>528</v>
      </c>
      <c r="O81" s="5">
        <v>107906316.9499</v>
      </c>
      <c r="P81" s="5">
        <v>-6627083.4100000001</v>
      </c>
      <c r="Q81" s="5">
        <v>2046531.7355</v>
      </c>
      <c r="R81" s="5">
        <v>49464293.906800002</v>
      </c>
      <c r="S81" s="6">
        <f t="shared" si="9"/>
        <v>152790059.18220001</v>
      </c>
    </row>
    <row r="82" spans="1:19" ht="24.95" customHeight="1" x14ac:dyDescent="0.2">
      <c r="A82" s="134"/>
      <c r="B82" s="131"/>
      <c r="C82" s="1">
        <v>3</v>
      </c>
      <c r="D82" s="1" t="s">
        <v>145</v>
      </c>
      <c r="E82" s="5">
        <v>87191334.2315</v>
      </c>
      <c r="F82" s="5">
        <f t="shared" si="5"/>
        <v>-6627083.4100000001</v>
      </c>
      <c r="G82" s="5">
        <v>1653655.1113</v>
      </c>
      <c r="H82" s="5">
        <v>53144260.024899997</v>
      </c>
      <c r="I82" s="6">
        <f t="shared" si="8"/>
        <v>135362165.95770001</v>
      </c>
      <c r="J82" s="11"/>
      <c r="K82" s="136"/>
      <c r="L82" s="131"/>
      <c r="M82" s="12">
        <v>20</v>
      </c>
      <c r="N82" s="1" t="s">
        <v>529</v>
      </c>
      <c r="O82" s="5">
        <v>82918544.562999994</v>
      </c>
      <c r="P82" s="5">
        <v>-6627083.4100000001</v>
      </c>
      <c r="Q82" s="5">
        <v>1572618.1535</v>
      </c>
      <c r="R82" s="5">
        <v>43945789.405100003</v>
      </c>
      <c r="S82" s="6">
        <f t="shared" si="9"/>
        <v>121809868.71160001</v>
      </c>
    </row>
    <row r="83" spans="1:19" ht="24.95" customHeight="1" x14ac:dyDescent="0.2">
      <c r="A83" s="134"/>
      <c r="B83" s="131"/>
      <c r="C83" s="1">
        <v>4</v>
      </c>
      <c r="D83" s="1" t="s">
        <v>146</v>
      </c>
      <c r="E83" s="5">
        <v>105387737.286</v>
      </c>
      <c r="F83" s="5">
        <f t="shared" si="5"/>
        <v>-6627083.4100000001</v>
      </c>
      <c r="G83" s="5">
        <v>1998764.8081</v>
      </c>
      <c r="H83" s="5">
        <v>66005712.670699999</v>
      </c>
      <c r="I83" s="6">
        <f t="shared" si="8"/>
        <v>166765131.35479999</v>
      </c>
      <c r="J83" s="11"/>
      <c r="K83" s="137"/>
      <c r="L83" s="132"/>
      <c r="M83" s="12">
        <v>21</v>
      </c>
      <c r="N83" s="1" t="s">
        <v>530</v>
      </c>
      <c r="O83" s="5">
        <v>99041878.724900007</v>
      </c>
      <c r="P83" s="5">
        <v>-6627083.4100000001</v>
      </c>
      <c r="Q83" s="5">
        <v>1878410.3997</v>
      </c>
      <c r="R83" s="5">
        <v>51139653.815099999</v>
      </c>
      <c r="S83" s="6">
        <f t="shared" si="9"/>
        <v>145432859.52970001</v>
      </c>
    </row>
    <row r="84" spans="1:19" ht="24.95" customHeight="1" x14ac:dyDescent="0.2">
      <c r="A84" s="134"/>
      <c r="B84" s="131"/>
      <c r="C84" s="1">
        <v>5</v>
      </c>
      <c r="D84" s="1" t="s">
        <v>147</v>
      </c>
      <c r="E84" s="5">
        <v>80038557.822400004</v>
      </c>
      <c r="F84" s="5">
        <f t="shared" si="5"/>
        <v>-6627083.4100000001</v>
      </c>
      <c r="G84" s="5">
        <v>1517996.8447</v>
      </c>
      <c r="H84" s="5">
        <v>47149409.476300001</v>
      </c>
      <c r="I84" s="6">
        <f t="shared" si="8"/>
        <v>122078880.7334</v>
      </c>
      <c r="J84" s="11"/>
      <c r="K84" s="18"/>
      <c r="L84" s="118" t="s">
        <v>873</v>
      </c>
      <c r="M84" s="119"/>
      <c r="N84" s="120"/>
      <c r="O84" s="14">
        <f>SUM(O63:O83)</f>
        <v>2041454758.4456995</v>
      </c>
      <c r="P84" s="14">
        <f t="shared" ref="P84:S84" si="11">SUM(P63:P83)</f>
        <v>-139168751.60999995</v>
      </c>
      <c r="Q84" s="14">
        <f t="shared" si="11"/>
        <v>38717862.567199998</v>
      </c>
      <c r="R84" s="14">
        <f t="shared" si="11"/>
        <v>1047915923.1420001</v>
      </c>
      <c r="S84" s="14">
        <f t="shared" si="11"/>
        <v>2988919792.5448995</v>
      </c>
    </row>
    <row r="85" spans="1:19" ht="24.95" customHeight="1" x14ac:dyDescent="0.2">
      <c r="A85" s="134"/>
      <c r="B85" s="131"/>
      <c r="C85" s="1">
        <v>6</v>
      </c>
      <c r="D85" s="1" t="s">
        <v>148</v>
      </c>
      <c r="E85" s="5">
        <v>92142227.705500007</v>
      </c>
      <c r="F85" s="5">
        <f t="shared" si="5"/>
        <v>-6627083.4100000001</v>
      </c>
      <c r="G85" s="5">
        <v>1747552.8636</v>
      </c>
      <c r="H85" s="5">
        <v>55510458.425099999</v>
      </c>
      <c r="I85" s="6">
        <f t="shared" si="8"/>
        <v>142773155.58420002</v>
      </c>
      <c r="J85" s="11"/>
      <c r="K85" s="135">
        <v>22</v>
      </c>
      <c r="L85" s="130" t="s">
        <v>58</v>
      </c>
      <c r="M85" s="12">
        <v>1</v>
      </c>
      <c r="N85" s="1" t="s">
        <v>531</v>
      </c>
      <c r="O85" s="5">
        <v>105790944.43440001</v>
      </c>
      <c r="P85" s="5">
        <v>-6627083.4100000001</v>
      </c>
      <c r="Q85" s="5">
        <v>2006411.9620999999</v>
      </c>
      <c r="R85" s="5">
        <v>55995131.847499996</v>
      </c>
      <c r="S85" s="6">
        <f t="shared" si="9"/>
        <v>157165404.83399999</v>
      </c>
    </row>
    <row r="86" spans="1:19" ht="24.95" customHeight="1" x14ac:dyDescent="0.2">
      <c r="A86" s="134"/>
      <c r="B86" s="131"/>
      <c r="C86" s="1">
        <v>7</v>
      </c>
      <c r="D86" s="1" t="s">
        <v>149</v>
      </c>
      <c r="E86" s="5">
        <v>85395058.937000006</v>
      </c>
      <c r="F86" s="5">
        <f t="shared" si="5"/>
        <v>-6627083.4100000001</v>
      </c>
      <c r="G86" s="5">
        <v>1619587.2782000001</v>
      </c>
      <c r="H86" s="5">
        <v>52159191.713</v>
      </c>
      <c r="I86" s="6">
        <f t="shared" si="8"/>
        <v>132546754.51820001</v>
      </c>
      <c r="J86" s="11"/>
      <c r="K86" s="136"/>
      <c r="L86" s="131"/>
      <c r="M86" s="12">
        <v>2</v>
      </c>
      <c r="N86" s="1" t="s">
        <v>532</v>
      </c>
      <c r="O86" s="5">
        <v>93543068.231600001</v>
      </c>
      <c r="P86" s="5">
        <v>-6627083.4100000001</v>
      </c>
      <c r="Q86" s="5">
        <v>1774120.9521999999</v>
      </c>
      <c r="R86" s="5">
        <v>47258693.7751</v>
      </c>
      <c r="S86" s="6">
        <f t="shared" si="9"/>
        <v>135948799.54890001</v>
      </c>
    </row>
    <row r="87" spans="1:19" ht="24.95" customHeight="1" x14ac:dyDescent="0.2">
      <c r="A87" s="134"/>
      <c r="B87" s="131"/>
      <c r="C87" s="1">
        <v>8</v>
      </c>
      <c r="D87" s="1" t="s">
        <v>150</v>
      </c>
      <c r="E87" s="5">
        <v>76353793.332000002</v>
      </c>
      <c r="F87" s="5">
        <f t="shared" si="5"/>
        <v>-6627083.4100000001</v>
      </c>
      <c r="G87" s="5">
        <v>1448112.2663</v>
      </c>
      <c r="H87" s="5">
        <v>45374623.952200003</v>
      </c>
      <c r="I87" s="6">
        <f t="shared" si="8"/>
        <v>116549446.14050001</v>
      </c>
      <c r="J87" s="11"/>
      <c r="K87" s="136"/>
      <c r="L87" s="131"/>
      <c r="M87" s="12">
        <v>3</v>
      </c>
      <c r="N87" s="1" t="s">
        <v>533</v>
      </c>
      <c r="O87" s="5">
        <v>118055885.3838</v>
      </c>
      <c r="P87" s="5">
        <v>-6627083.4100000001</v>
      </c>
      <c r="Q87" s="5">
        <v>2239026.6189999999</v>
      </c>
      <c r="R87" s="5">
        <v>63122165.618100002</v>
      </c>
      <c r="S87" s="6">
        <f t="shared" si="9"/>
        <v>176789994.21090001</v>
      </c>
    </row>
    <row r="88" spans="1:19" ht="24.95" customHeight="1" x14ac:dyDescent="0.2">
      <c r="A88" s="134"/>
      <c r="B88" s="131"/>
      <c r="C88" s="1">
        <v>9</v>
      </c>
      <c r="D88" s="1" t="s">
        <v>151</v>
      </c>
      <c r="E88" s="5">
        <v>84805200.262899995</v>
      </c>
      <c r="F88" s="5">
        <f t="shared" si="5"/>
        <v>-6627083.4100000001</v>
      </c>
      <c r="G88" s="5">
        <v>1608400.1251000001</v>
      </c>
      <c r="H88" s="5">
        <v>52139612.851300001</v>
      </c>
      <c r="I88" s="6">
        <f t="shared" si="8"/>
        <v>131926129.8293</v>
      </c>
      <c r="J88" s="11"/>
      <c r="K88" s="136"/>
      <c r="L88" s="131"/>
      <c r="M88" s="12">
        <v>4</v>
      </c>
      <c r="N88" s="1" t="s">
        <v>534</v>
      </c>
      <c r="O88" s="5">
        <v>93475440.951700002</v>
      </c>
      <c r="P88" s="5">
        <v>-6627083.4100000001</v>
      </c>
      <c r="Q88" s="5">
        <v>1772838.3454</v>
      </c>
      <c r="R88" s="5">
        <v>49191641.499799997</v>
      </c>
      <c r="S88" s="6">
        <f t="shared" si="9"/>
        <v>137812837.38690001</v>
      </c>
    </row>
    <row r="89" spans="1:19" ht="24.95" customHeight="1" x14ac:dyDescent="0.2">
      <c r="A89" s="134"/>
      <c r="B89" s="131"/>
      <c r="C89" s="1">
        <v>10</v>
      </c>
      <c r="D89" s="1" t="s">
        <v>152</v>
      </c>
      <c r="E89" s="5">
        <v>134164883.91150001</v>
      </c>
      <c r="F89" s="5">
        <f t="shared" si="5"/>
        <v>-6627083.4100000001</v>
      </c>
      <c r="G89" s="5">
        <v>2544546.9781999998</v>
      </c>
      <c r="H89" s="5">
        <v>81951109.471000001</v>
      </c>
      <c r="I89" s="6">
        <f t="shared" si="8"/>
        <v>212033456.95070001</v>
      </c>
      <c r="J89" s="11"/>
      <c r="K89" s="136"/>
      <c r="L89" s="131"/>
      <c r="M89" s="12">
        <v>5</v>
      </c>
      <c r="N89" s="1" t="s">
        <v>535</v>
      </c>
      <c r="O89" s="5">
        <v>127809962.0297</v>
      </c>
      <c r="P89" s="5">
        <v>-6627083.4100000001</v>
      </c>
      <c r="Q89" s="5">
        <v>2424020.6765000001</v>
      </c>
      <c r="R89" s="5">
        <v>62352027.2676</v>
      </c>
      <c r="S89" s="6">
        <f t="shared" si="9"/>
        <v>185958926.56380001</v>
      </c>
    </row>
    <row r="90" spans="1:19" ht="24.95" customHeight="1" x14ac:dyDescent="0.2">
      <c r="A90" s="134"/>
      <c r="B90" s="131"/>
      <c r="C90" s="1">
        <v>11</v>
      </c>
      <c r="D90" s="1" t="s">
        <v>153</v>
      </c>
      <c r="E90" s="5">
        <v>93244756.340399995</v>
      </c>
      <c r="F90" s="5">
        <f t="shared" si="5"/>
        <v>-6627083.4100000001</v>
      </c>
      <c r="G90" s="5">
        <v>1768463.2227</v>
      </c>
      <c r="H90" s="5">
        <v>57548628.8587</v>
      </c>
      <c r="I90" s="6">
        <f t="shared" si="8"/>
        <v>145934765.01179999</v>
      </c>
      <c r="J90" s="11"/>
      <c r="K90" s="136"/>
      <c r="L90" s="131"/>
      <c r="M90" s="12">
        <v>6</v>
      </c>
      <c r="N90" s="1" t="s">
        <v>536</v>
      </c>
      <c r="O90" s="5">
        <v>99373180.866799995</v>
      </c>
      <c r="P90" s="5">
        <v>-6627083.4100000001</v>
      </c>
      <c r="Q90" s="5">
        <v>1884693.8163999999</v>
      </c>
      <c r="R90" s="5">
        <v>47893967.6765</v>
      </c>
      <c r="S90" s="6">
        <f t="shared" si="9"/>
        <v>142524758.9497</v>
      </c>
    </row>
    <row r="91" spans="1:19" ht="24.95" customHeight="1" x14ac:dyDescent="0.2">
      <c r="A91" s="134"/>
      <c r="B91" s="131"/>
      <c r="C91" s="1">
        <v>12</v>
      </c>
      <c r="D91" s="1" t="s">
        <v>154</v>
      </c>
      <c r="E91" s="5">
        <v>114001076.508</v>
      </c>
      <c r="F91" s="5">
        <f t="shared" ref="F91:F156" si="12">-6627083.41</f>
        <v>-6627083.4100000001</v>
      </c>
      <c r="G91" s="5">
        <v>2162123.8454999998</v>
      </c>
      <c r="H91" s="5">
        <v>67882220.772</v>
      </c>
      <c r="I91" s="6">
        <f t="shared" si="8"/>
        <v>177418337.7155</v>
      </c>
      <c r="J91" s="11"/>
      <c r="K91" s="136"/>
      <c r="L91" s="131"/>
      <c r="M91" s="12">
        <v>7</v>
      </c>
      <c r="N91" s="1" t="s">
        <v>537</v>
      </c>
      <c r="O91" s="5">
        <v>83383123.523499995</v>
      </c>
      <c r="P91" s="5">
        <v>-6627083.4100000001</v>
      </c>
      <c r="Q91" s="5">
        <v>1581429.2742000001</v>
      </c>
      <c r="R91" s="5">
        <v>42609425.102300003</v>
      </c>
      <c r="S91" s="6">
        <f t="shared" si="9"/>
        <v>120946894.49000001</v>
      </c>
    </row>
    <row r="92" spans="1:19" ht="24.95" customHeight="1" x14ac:dyDescent="0.2">
      <c r="A92" s="134"/>
      <c r="B92" s="131"/>
      <c r="C92" s="1">
        <v>13</v>
      </c>
      <c r="D92" s="1" t="s">
        <v>155</v>
      </c>
      <c r="E92" s="5">
        <v>83761693.218400002</v>
      </c>
      <c r="F92" s="5">
        <f t="shared" si="12"/>
        <v>-6627083.4100000001</v>
      </c>
      <c r="G92" s="5">
        <v>1588609.1587</v>
      </c>
      <c r="H92" s="5">
        <v>51071416.411799997</v>
      </c>
      <c r="I92" s="6">
        <f t="shared" si="8"/>
        <v>129794635.37890001</v>
      </c>
      <c r="J92" s="11"/>
      <c r="K92" s="136"/>
      <c r="L92" s="131"/>
      <c r="M92" s="12">
        <v>8</v>
      </c>
      <c r="N92" s="1" t="s">
        <v>538</v>
      </c>
      <c r="O92" s="5">
        <v>97708481.408899993</v>
      </c>
      <c r="P92" s="5">
        <v>-6627083.4100000001</v>
      </c>
      <c r="Q92" s="5">
        <v>1853121.4269000001</v>
      </c>
      <c r="R92" s="5">
        <v>50069627.657899998</v>
      </c>
      <c r="S92" s="6">
        <f t="shared" si="9"/>
        <v>143004147.0837</v>
      </c>
    </row>
    <row r="93" spans="1:19" ht="24.95" customHeight="1" x14ac:dyDescent="0.2">
      <c r="A93" s="134"/>
      <c r="B93" s="131"/>
      <c r="C93" s="1">
        <v>14</v>
      </c>
      <c r="D93" s="1" t="s">
        <v>156</v>
      </c>
      <c r="E93" s="5">
        <v>83050217.243300006</v>
      </c>
      <c r="F93" s="5">
        <f t="shared" si="12"/>
        <v>-6627083.4100000001</v>
      </c>
      <c r="G93" s="5">
        <v>1575115.4338</v>
      </c>
      <c r="H93" s="5">
        <v>52067203.877099998</v>
      </c>
      <c r="I93" s="6">
        <f t="shared" si="8"/>
        <v>130065453.1442</v>
      </c>
      <c r="J93" s="11"/>
      <c r="K93" s="136"/>
      <c r="L93" s="131"/>
      <c r="M93" s="12">
        <v>9</v>
      </c>
      <c r="N93" s="1" t="s">
        <v>539</v>
      </c>
      <c r="O93" s="5">
        <v>95823087.113000005</v>
      </c>
      <c r="P93" s="5">
        <v>-6627083.4100000001</v>
      </c>
      <c r="Q93" s="5">
        <v>1817363.3788999999</v>
      </c>
      <c r="R93" s="5">
        <v>46997058.931400001</v>
      </c>
      <c r="S93" s="6">
        <f t="shared" si="9"/>
        <v>138010426.0133</v>
      </c>
    </row>
    <row r="94" spans="1:19" ht="24.95" customHeight="1" x14ac:dyDescent="0.2">
      <c r="A94" s="134"/>
      <c r="B94" s="131"/>
      <c r="C94" s="1">
        <v>15</v>
      </c>
      <c r="D94" s="1" t="s">
        <v>157</v>
      </c>
      <c r="E94" s="5">
        <v>99678446.291500002</v>
      </c>
      <c r="F94" s="5">
        <f t="shared" si="12"/>
        <v>-6627083.4100000001</v>
      </c>
      <c r="G94" s="5">
        <v>1890483.4253</v>
      </c>
      <c r="H94" s="5">
        <v>60389751.377300002</v>
      </c>
      <c r="I94" s="6">
        <f t="shared" si="8"/>
        <v>155331597.6841</v>
      </c>
      <c r="J94" s="11"/>
      <c r="K94" s="136"/>
      <c r="L94" s="131"/>
      <c r="M94" s="12">
        <v>10</v>
      </c>
      <c r="N94" s="1" t="s">
        <v>540</v>
      </c>
      <c r="O94" s="5">
        <v>101306743.1679</v>
      </c>
      <c r="P94" s="5">
        <v>-6627083.4100000001</v>
      </c>
      <c r="Q94" s="5">
        <v>1921365.4101</v>
      </c>
      <c r="R94" s="5">
        <v>49788085.815300003</v>
      </c>
      <c r="S94" s="6">
        <f t="shared" si="9"/>
        <v>146389110.9833</v>
      </c>
    </row>
    <row r="95" spans="1:19" ht="24.95" customHeight="1" x14ac:dyDescent="0.2">
      <c r="A95" s="134"/>
      <c r="B95" s="131"/>
      <c r="C95" s="1">
        <v>16</v>
      </c>
      <c r="D95" s="1" t="s">
        <v>158</v>
      </c>
      <c r="E95" s="5">
        <v>95245576.068000004</v>
      </c>
      <c r="F95" s="5">
        <f t="shared" si="12"/>
        <v>-6627083.4100000001</v>
      </c>
      <c r="G95" s="5">
        <v>1806410.4086</v>
      </c>
      <c r="H95" s="5">
        <v>59101374.778800003</v>
      </c>
      <c r="I95" s="6">
        <f t="shared" si="8"/>
        <v>149526277.84540001</v>
      </c>
      <c r="J95" s="11"/>
      <c r="K95" s="136"/>
      <c r="L95" s="131"/>
      <c r="M95" s="12">
        <v>11</v>
      </c>
      <c r="N95" s="1" t="s">
        <v>58</v>
      </c>
      <c r="O95" s="5">
        <v>89179173.417199999</v>
      </c>
      <c r="P95" s="5">
        <v>-6627083.4100000001</v>
      </c>
      <c r="Q95" s="5">
        <v>1691356.1106</v>
      </c>
      <c r="R95" s="5">
        <v>46556370.476099998</v>
      </c>
      <c r="S95" s="6">
        <f t="shared" si="9"/>
        <v>130799816.5939</v>
      </c>
    </row>
    <row r="96" spans="1:19" ht="24.95" customHeight="1" x14ac:dyDescent="0.2">
      <c r="A96" s="134"/>
      <c r="B96" s="131"/>
      <c r="C96" s="1">
        <v>17</v>
      </c>
      <c r="D96" s="1" t="s">
        <v>159</v>
      </c>
      <c r="E96" s="5">
        <v>79789484.4463</v>
      </c>
      <c r="F96" s="5">
        <f t="shared" si="12"/>
        <v>-6627083.4100000001</v>
      </c>
      <c r="G96" s="5">
        <v>1513272.9639999999</v>
      </c>
      <c r="H96" s="5">
        <v>48498491.483800001</v>
      </c>
      <c r="I96" s="6">
        <f t="shared" si="8"/>
        <v>123174165.48410001</v>
      </c>
      <c r="J96" s="11"/>
      <c r="K96" s="136"/>
      <c r="L96" s="131"/>
      <c r="M96" s="12">
        <v>12</v>
      </c>
      <c r="N96" s="1" t="s">
        <v>541</v>
      </c>
      <c r="O96" s="5">
        <v>113855699.9339</v>
      </c>
      <c r="P96" s="5">
        <v>-6627083.4100000001</v>
      </c>
      <c r="Q96" s="5">
        <v>2159366.6595999999</v>
      </c>
      <c r="R96" s="5">
        <v>55236806.441399999</v>
      </c>
      <c r="S96" s="6">
        <f t="shared" si="9"/>
        <v>164624789.62490001</v>
      </c>
    </row>
    <row r="97" spans="1:19" ht="24.95" customHeight="1" x14ac:dyDescent="0.2">
      <c r="A97" s="134"/>
      <c r="B97" s="131"/>
      <c r="C97" s="1">
        <v>18</v>
      </c>
      <c r="D97" s="1" t="s">
        <v>160</v>
      </c>
      <c r="E97" s="5">
        <v>82676437.909199998</v>
      </c>
      <c r="F97" s="5">
        <f t="shared" si="12"/>
        <v>-6627083.4100000001</v>
      </c>
      <c r="G97" s="5">
        <v>1568026.4024</v>
      </c>
      <c r="H97" s="5">
        <v>49780414.714500003</v>
      </c>
      <c r="I97" s="6">
        <f t="shared" si="8"/>
        <v>127397795.61610001</v>
      </c>
      <c r="J97" s="11"/>
      <c r="K97" s="136"/>
      <c r="L97" s="131"/>
      <c r="M97" s="12">
        <v>13</v>
      </c>
      <c r="N97" s="1" t="s">
        <v>542</v>
      </c>
      <c r="O97" s="5">
        <v>75151557.038100004</v>
      </c>
      <c r="P97" s="5">
        <v>-6627083.4100000001</v>
      </c>
      <c r="Q97" s="5">
        <v>1425310.8696999999</v>
      </c>
      <c r="R97" s="5">
        <v>38696059.116899997</v>
      </c>
      <c r="S97" s="6">
        <f t="shared" si="9"/>
        <v>108645843.6147</v>
      </c>
    </row>
    <row r="98" spans="1:19" ht="24.95" customHeight="1" x14ac:dyDescent="0.2">
      <c r="A98" s="134"/>
      <c r="B98" s="131"/>
      <c r="C98" s="1">
        <v>19</v>
      </c>
      <c r="D98" s="1" t="s">
        <v>161</v>
      </c>
      <c r="E98" s="5">
        <v>89283533.020199999</v>
      </c>
      <c r="F98" s="5">
        <f t="shared" si="12"/>
        <v>-6627083.4100000001</v>
      </c>
      <c r="G98" s="5">
        <v>1693335.3759999999</v>
      </c>
      <c r="H98" s="5">
        <v>53689952.4309</v>
      </c>
      <c r="I98" s="6">
        <f t="shared" si="8"/>
        <v>138039737.41710001</v>
      </c>
      <c r="J98" s="11"/>
      <c r="K98" s="136"/>
      <c r="L98" s="131"/>
      <c r="M98" s="12">
        <v>14</v>
      </c>
      <c r="N98" s="1" t="s">
        <v>543</v>
      </c>
      <c r="O98" s="5">
        <v>109259079.8707</v>
      </c>
      <c r="P98" s="5">
        <v>-6627083.4100000001</v>
      </c>
      <c r="Q98" s="5">
        <v>2072187.993</v>
      </c>
      <c r="R98" s="5">
        <v>54898606.217100002</v>
      </c>
      <c r="S98" s="6">
        <f t="shared" si="9"/>
        <v>159602790.6708</v>
      </c>
    </row>
    <row r="99" spans="1:19" ht="24.95" customHeight="1" x14ac:dyDescent="0.2">
      <c r="A99" s="134"/>
      <c r="B99" s="131"/>
      <c r="C99" s="1">
        <v>20</v>
      </c>
      <c r="D99" s="1" t="s">
        <v>162</v>
      </c>
      <c r="E99" s="5">
        <v>90352677.902099997</v>
      </c>
      <c r="F99" s="5">
        <f t="shared" si="12"/>
        <v>-6627083.4100000001</v>
      </c>
      <c r="G99" s="5">
        <v>1713612.5848999999</v>
      </c>
      <c r="H99" s="5">
        <v>55307997.682800002</v>
      </c>
      <c r="I99" s="6">
        <f t="shared" si="8"/>
        <v>140747204.75980002</v>
      </c>
      <c r="J99" s="11"/>
      <c r="K99" s="136"/>
      <c r="L99" s="131"/>
      <c r="M99" s="12">
        <v>15</v>
      </c>
      <c r="N99" s="1" t="s">
        <v>544</v>
      </c>
      <c r="O99" s="5">
        <v>72958883.632799998</v>
      </c>
      <c r="P99" s="5">
        <v>-6627083.4100000001</v>
      </c>
      <c r="Q99" s="5">
        <v>1383725.0215</v>
      </c>
      <c r="R99" s="5">
        <v>38213150.322999999</v>
      </c>
      <c r="S99" s="6">
        <f t="shared" si="9"/>
        <v>105928675.56730001</v>
      </c>
    </row>
    <row r="100" spans="1:19" ht="24.95" customHeight="1" x14ac:dyDescent="0.2">
      <c r="A100" s="134"/>
      <c r="B100" s="132"/>
      <c r="C100" s="1">
        <v>21</v>
      </c>
      <c r="D100" s="1" t="s">
        <v>163</v>
      </c>
      <c r="E100" s="5">
        <v>86751876.129500002</v>
      </c>
      <c r="F100" s="5">
        <f t="shared" si="12"/>
        <v>-6627083.4100000001</v>
      </c>
      <c r="G100" s="5">
        <v>1645320.4283</v>
      </c>
      <c r="H100" s="5">
        <v>53211309.422600001</v>
      </c>
      <c r="I100" s="6">
        <f t="shared" si="8"/>
        <v>134981422.5704</v>
      </c>
      <c r="J100" s="11"/>
      <c r="K100" s="136"/>
      <c r="L100" s="131"/>
      <c r="M100" s="12">
        <v>16</v>
      </c>
      <c r="N100" s="1" t="s">
        <v>545</v>
      </c>
      <c r="O100" s="5">
        <v>105773753.76809999</v>
      </c>
      <c r="P100" s="5">
        <v>-6627083.4100000001</v>
      </c>
      <c r="Q100" s="5">
        <v>2006085.9269999999</v>
      </c>
      <c r="R100" s="5">
        <v>55755044.689499997</v>
      </c>
      <c r="S100" s="6">
        <f t="shared" si="9"/>
        <v>156907800.97459999</v>
      </c>
    </row>
    <row r="101" spans="1:19" ht="24.95" customHeight="1" x14ac:dyDescent="0.2">
      <c r="A101" s="1"/>
      <c r="B101" s="118" t="s">
        <v>856</v>
      </c>
      <c r="C101" s="119"/>
      <c r="D101" s="120"/>
      <c r="E101" s="14">
        <f>SUM(E80:E100)</f>
        <v>1956949653.6075001</v>
      </c>
      <c r="F101" s="14">
        <f t="shared" ref="F101:I101" si="13">SUM(F80:F100)</f>
        <v>-139168751.60999995</v>
      </c>
      <c r="G101" s="14">
        <f t="shared" si="13"/>
        <v>37115153.998100005</v>
      </c>
      <c r="H101" s="14">
        <f t="shared" si="13"/>
        <v>1188908327.4980001</v>
      </c>
      <c r="I101" s="14">
        <f t="shared" si="13"/>
        <v>3043804383.4935999</v>
      </c>
      <c r="J101" s="11"/>
      <c r="K101" s="136"/>
      <c r="L101" s="131"/>
      <c r="M101" s="12">
        <v>17</v>
      </c>
      <c r="N101" s="1" t="s">
        <v>546</v>
      </c>
      <c r="O101" s="5">
        <v>132287215.97040001</v>
      </c>
      <c r="P101" s="5">
        <v>-6627083.4100000001</v>
      </c>
      <c r="Q101" s="5">
        <v>2508935.4668000001</v>
      </c>
      <c r="R101" s="5">
        <v>68909086.468600005</v>
      </c>
      <c r="S101" s="6">
        <f t="shared" si="9"/>
        <v>197078154.49580002</v>
      </c>
    </row>
    <row r="102" spans="1:19" ht="24.95" customHeight="1" x14ac:dyDescent="0.2">
      <c r="A102" s="134">
        <v>5</v>
      </c>
      <c r="B102" s="130" t="s">
        <v>41</v>
      </c>
      <c r="C102" s="1">
        <v>1</v>
      </c>
      <c r="D102" s="1" t="s">
        <v>164</v>
      </c>
      <c r="E102" s="5">
        <v>146273041.90149999</v>
      </c>
      <c r="F102" s="5">
        <f t="shared" si="12"/>
        <v>-6627083.4100000001</v>
      </c>
      <c r="G102" s="5">
        <v>2774188.1176999998</v>
      </c>
      <c r="H102" s="5">
        <v>70381770.773499995</v>
      </c>
      <c r="I102" s="6">
        <f t="shared" si="8"/>
        <v>212801917.3827</v>
      </c>
      <c r="J102" s="11"/>
      <c r="K102" s="136"/>
      <c r="L102" s="131"/>
      <c r="M102" s="12">
        <v>18</v>
      </c>
      <c r="N102" s="1" t="s">
        <v>547</v>
      </c>
      <c r="O102" s="5">
        <v>99926655.285099998</v>
      </c>
      <c r="P102" s="5">
        <v>-6627083.4100000001</v>
      </c>
      <c r="Q102" s="5">
        <v>1895190.9123</v>
      </c>
      <c r="R102" s="5">
        <v>51396615.084100001</v>
      </c>
      <c r="S102" s="6">
        <f t="shared" si="9"/>
        <v>146591377.87150002</v>
      </c>
    </row>
    <row r="103" spans="1:19" ht="24.95" customHeight="1" x14ac:dyDescent="0.2">
      <c r="A103" s="134"/>
      <c r="B103" s="131"/>
      <c r="C103" s="1">
        <v>2</v>
      </c>
      <c r="D103" s="1" t="s">
        <v>41</v>
      </c>
      <c r="E103" s="5">
        <v>176640103.77399999</v>
      </c>
      <c r="F103" s="5">
        <f t="shared" si="12"/>
        <v>-6627083.4100000001</v>
      </c>
      <c r="G103" s="5">
        <v>3350124.3333999999</v>
      </c>
      <c r="H103" s="5">
        <v>88362166.012999997</v>
      </c>
      <c r="I103" s="6">
        <f t="shared" si="8"/>
        <v>261725310.71039999</v>
      </c>
      <c r="J103" s="11"/>
      <c r="K103" s="136"/>
      <c r="L103" s="131"/>
      <c r="M103" s="12">
        <v>19</v>
      </c>
      <c r="N103" s="1" t="s">
        <v>548</v>
      </c>
      <c r="O103" s="5">
        <v>94615148.252299994</v>
      </c>
      <c r="P103" s="5">
        <v>-6627083.4100000001</v>
      </c>
      <c r="Q103" s="5">
        <v>1794453.8284</v>
      </c>
      <c r="R103" s="5">
        <v>45736245.869900003</v>
      </c>
      <c r="S103" s="6">
        <f t="shared" si="9"/>
        <v>135518764.5406</v>
      </c>
    </row>
    <row r="104" spans="1:19" ht="24.95" customHeight="1" x14ac:dyDescent="0.2">
      <c r="A104" s="134"/>
      <c r="B104" s="131"/>
      <c r="C104" s="1">
        <v>3</v>
      </c>
      <c r="D104" s="1" t="s">
        <v>165</v>
      </c>
      <c r="E104" s="5">
        <v>77252925.236300007</v>
      </c>
      <c r="F104" s="5">
        <f t="shared" si="12"/>
        <v>-6627083.4100000001</v>
      </c>
      <c r="G104" s="5">
        <v>1465165.0397000001</v>
      </c>
      <c r="H104" s="5">
        <v>43561027.302100003</v>
      </c>
      <c r="I104" s="6">
        <f t="shared" si="8"/>
        <v>115652034.16810001</v>
      </c>
      <c r="J104" s="11"/>
      <c r="K104" s="136"/>
      <c r="L104" s="131"/>
      <c r="M104" s="12">
        <v>20</v>
      </c>
      <c r="N104" s="1" t="s">
        <v>549</v>
      </c>
      <c r="O104" s="5">
        <v>101450313.7974</v>
      </c>
      <c r="P104" s="5">
        <v>-6627083.4100000001</v>
      </c>
      <c r="Q104" s="5">
        <v>1924088.3447</v>
      </c>
      <c r="R104" s="5">
        <v>50179334.910499997</v>
      </c>
      <c r="S104" s="6">
        <f t="shared" si="9"/>
        <v>146926653.6426</v>
      </c>
    </row>
    <row r="105" spans="1:19" ht="24.95" customHeight="1" x14ac:dyDescent="0.2">
      <c r="A105" s="134"/>
      <c r="B105" s="131"/>
      <c r="C105" s="1">
        <v>4</v>
      </c>
      <c r="D105" s="1" t="s">
        <v>166</v>
      </c>
      <c r="E105" s="5">
        <v>91300335.551799998</v>
      </c>
      <c r="F105" s="5">
        <f t="shared" si="12"/>
        <v>-6627083.4100000001</v>
      </c>
      <c r="G105" s="5">
        <v>1731585.6889</v>
      </c>
      <c r="H105" s="5">
        <v>50857379.943099998</v>
      </c>
      <c r="I105" s="6">
        <f t="shared" si="8"/>
        <v>137262217.77379999</v>
      </c>
      <c r="J105" s="11"/>
      <c r="K105" s="137"/>
      <c r="L105" s="132"/>
      <c r="M105" s="12">
        <v>21</v>
      </c>
      <c r="N105" s="1" t="s">
        <v>550</v>
      </c>
      <c r="O105" s="5">
        <v>99265628.305399999</v>
      </c>
      <c r="P105" s="5">
        <v>-6627083.4100000001</v>
      </c>
      <c r="Q105" s="5">
        <v>1882653.9938999999</v>
      </c>
      <c r="R105" s="5">
        <v>49208814.020900004</v>
      </c>
      <c r="S105" s="6">
        <f t="shared" si="9"/>
        <v>143730012.9102</v>
      </c>
    </row>
    <row r="106" spans="1:19" ht="24.95" customHeight="1" x14ac:dyDescent="0.2">
      <c r="A106" s="134"/>
      <c r="B106" s="131"/>
      <c r="C106" s="1">
        <v>5</v>
      </c>
      <c r="D106" s="1" t="s">
        <v>167</v>
      </c>
      <c r="E106" s="5">
        <v>115818235.6622</v>
      </c>
      <c r="F106" s="5">
        <f t="shared" si="12"/>
        <v>-6627083.4100000001</v>
      </c>
      <c r="G106" s="5">
        <v>2196587.7581000002</v>
      </c>
      <c r="H106" s="5">
        <v>61869122.370899998</v>
      </c>
      <c r="I106" s="6">
        <f t="shared" si="8"/>
        <v>173256862.38120002</v>
      </c>
      <c r="J106" s="11"/>
      <c r="K106" s="18"/>
      <c r="L106" s="118" t="s">
        <v>874</v>
      </c>
      <c r="M106" s="119"/>
      <c r="N106" s="120"/>
      <c r="O106" s="14">
        <f>SUM(O85:O105)</f>
        <v>2109993026.3827002</v>
      </c>
      <c r="P106" s="14">
        <f t="shared" ref="P106:S106" si="14">SUM(P85:P105)</f>
        <v>-139168751.60999995</v>
      </c>
      <c r="Q106" s="14">
        <f t="shared" si="14"/>
        <v>40017746.989200003</v>
      </c>
      <c r="R106" s="14">
        <f t="shared" si="14"/>
        <v>1070063958.8095001</v>
      </c>
      <c r="S106" s="14">
        <f t="shared" si="14"/>
        <v>3080905980.5713997</v>
      </c>
    </row>
    <row r="107" spans="1:19" ht="24.95" customHeight="1" x14ac:dyDescent="0.2">
      <c r="A107" s="134"/>
      <c r="B107" s="131"/>
      <c r="C107" s="1">
        <v>6</v>
      </c>
      <c r="D107" s="1" t="s">
        <v>168</v>
      </c>
      <c r="E107" s="5">
        <v>76693070.8301</v>
      </c>
      <c r="F107" s="5">
        <f t="shared" si="12"/>
        <v>-6627083.4100000001</v>
      </c>
      <c r="G107" s="5">
        <v>1454546.9421000001</v>
      </c>
      <c r="H107" s="5">
        <v>44187550.874300003</v>
      </c>
      <c r="I107" s="6">
        <f t="shared" si="8"/>
        <v>115708085.23650001</v>
      </c>
      <c r="J107" s="11"/>
      <c r="K107" s="135">
        <v>23</v>
      </c>
      <c r="L107" s="130" t="s">
        <v>59</v>
      </c>
      <c r="M107" s="12">
        <v>1</v>
      </c>
      <c r="N107" s="1" t="s">
        <v>551</v>
      </c>
      <c r="O107" s="5">
        <v>85731008.580699995</v>
      </c>
      <c r="P107" s="5">
        <v>-6627083.4100000001</v>
      </c>
      <c r="Q107" s="5">
        <v>1625958.8385000001</v>
      </c>
      <c r="R107" s="5">
        <v>47601907.036399998</v>
      </c>
      <c r="S107" s="6">
        <f t="shared" si="9"/>
        <v>128331791.0456</v>
      </c>
    </row>
    <row r="108" spans="1:19" ht="24.95" customHeight="1" x14ac:dyDescent="0.2">
      <c r="A108" s="134"/>
      <c r="B108" s="131"/>
      <c r="C108" s="1">
        <v>7</v>
      </c>
      <c r="D108" s="1" t="s">
        <v>169</v>
      </c>
      <c r="E108" s="5">
        <v>122353971.6498</v>
      </c>
      <c r="F108" s="5">
        <f t="shared" si="12"/>
        <v>-6627083.4100000001</v>
      </c>
      <c r="G108" s="5">
        <v>2320543.3475000001</v>
      </c>
      <c r="H108" s="5">
        <v>65674531.169600002</v>
      </c>
      <c r="I108" s="6">
        <f t="shared" si="8"/>
        <v>183721962.75690001</v>
      </c>
      <c r="J108" s="11"/>
      <c r="K108" s="136"/>
      <c r="L108" s="131"/>
      <c r="M108" s="12">
        <v>2</v>
      </c>
      <c r="N108" s="1" t="s">
        <v>552</v>
      </c>
      <c r="O108" s="5">
        <v>140979673.6602</v>
      </c>
      <c r="P108" s="5">
        <v>-6627083.4100000001</v>
      </c>
      <c r="Q108" s="5">
        <v>2673795.0507999999</v>
      </c>
      <c r="R108" s="5">
        <v>56682998.700900003</v>
      </c>
      <c r="S108" s="6">
        <f t="shared" si="9"/>
        <v>193709384.00190002</v>
      </c>
    </row>
    <row r="109" spans="1:19" ht="24.95" customHeight="1" x14ac:dyDescent="0.2">
      <c r="A109" s="134"/>
      <c r="B109" s="131"/>
      <c r="C109" s="1">
        <v>8</v>
      </c>
      <c r="D109" s="1" t="s">
        <v>170</v>
      </c>
      <c r="E109" s="5">
        <v>123512768.47939999</v>
      </c>
      <c r="F109" s="5">
        <f t="shared" si="12"/>
        <v>-6627083.4100000001</v>
      </c>
      <c r="G109" s="5">
        <v>2342520.8791</v>
      </c>
      <c r="H109" s="5">
        <v>61745633.349799998</v>
      </c>
      <c r="I109" s="6">
        <f t="shared" si="8"/>
        <v>180973839.2983</v>
      </c>
      <c r="J109" s="11"/>
      <c r="K109" s="136"/>
      <c r="L109" s="131"/>
      <c r="M109" s="12">
        <v>3</v>
      </c>
      <c r="N109" s="1" t="s">
        <v>553</v>
      </c>
      <c r="O109" s="5">
        <v>108052070.4456</v>
      </c>
      <c r="P109" s="5">
        <v>-6627083.4100000001</v>
      </c>
      <c r="Q109" s="5">
        <v>2049296.07</v>
      </c>
      <c r="R109" s="5">
        <v>55809059.570100002</v>
      </c>
      <c r="S109" s="6">
        <f t="shared" si="9"/>
        <v>159283342.67570001</v>
      </c>
    </row>
    <row r="110" spans="1:19" ht="24.95" customHeight="1" x14ac:dyDescent="0.2">
      <c r="A110" s="134"/>
      <c r="B110" s="131"/>
      <c r="C110" s="1">
        <v>9</v>
      </c>
      <c r="D110" s="1" t="s">
        <v>171</v>
      </c>
      <c r="E110" s="5">
        <v>86877561.731600001</v>
      </c>
      <c r="F110" s="5">
        <f t="shared" si="12"/>
        <v>-6627083.4100000001</v>
      </c>
      <c r="G110" s="5">
        <v>1647704.1587</v>
      </c>
      <c r="H110" s="5">
        <v>51518795.453000002</v>
      </c>
      <c r="I110" s="6">
        <f t="shared" si="8"/>
        <v>133416977.93330002</v>
      </c>
      <c r="J110" s="11"/>
      <c r="K110" s="136"/>
      <c r="L110" s="131"/>
      <c r="M110" s="12">
        <v>4</v>
      </c>
      <c r="N110" s="1" t="s">
        <v>49</v>
      </c>
      <c r="O110" s="5">
        <v>65801307.138999999</v>
      </c>
      <c r="P110" s="5">
        <v>-6627083.4100000001</v>
      </c>
      <c r="Q110" s="5">
        <v>1247975.7172999999</v>
      </c>
      <c r="R110" s="5">
        <v>39772003.071199998</v>
      </c>
      <c r="S110" s="6">
        <f t="shared" si="9"/>
        <v>100194202.5175</v>
      </c>
    </row>
    <row r="111" spans="1:19" ht="24.95" customHeight="1" x14ac:dyDescent="0.2">
      <c r="A111" s="134"/>
      <c r="B111" s="131"/>
      <c r="C111" s="1">
        <v>10</v>
      </c>
      <c r="D111" s="1" t="s">
        <v>172</v>
      </c>
      <c r="E111" s="5">
        <v>99500163.141200006</v>
      </c>
      <c r="F111" s="5">
        <f t="shared" si="12"/>
        <v>-6627083.4100000001</v>
      </c>
      <c r="G111" s="5">
        <v>1887102.1392999999</v>
      </c>
      <c r="H111" s="5">
        <v>59506424.102399997</v>
      </c>
      <c r="I111" s="6">
        <f t="shared" si="8"/>
        <v>154266605.9729</v>
      </c>
      <c r="J111" s="11"/>
      <c r="K111" s="136"/>
      <c r="L111" s="131"/>
      <c r="M111" s="12">
        <v>5</v>
      </c>
      <c r="N111" s="1" t="s">
        <v>554</v>
      </c>
      <c r="O111" s="5">
        <v>114172134.7876</v>
      </c>
      <c r="P111" s="5">
        <v>-6627083.4100000001</v>
      </c>
      <c r="Q111" s="5">
        <v>2165368.1060000001</v>
      </c>
      <c r="R111" s="5">
        <v>56309250.2641</v>
      </c>
      <c r="S111" s="6">
        <f t="shared" si="9"/>
        <v>166019669.74770001</v>
      </c>
    </row>
    <row r="112" spans="1:19" ht="24.95" customHeight="1" x14ac:dyDescent="0.2">
      <c r="A112" s="134"/>
      <c r="B112" s="131"/>
      <c r="C112" s="1">
        <v>11</v>
      </c>
      <c r="D112" s="1" t="s">
        <v>173</v>
      </c>
      <c r="E112" s="5">
        <v>76990080.124599993</v>
      </c>
      <c r="F112" s="5">
        <f t="shared" si="12"/>
        <v>-6627083.4100000001</v>
      </c>
      <c r="G112" s="5">
        <v>1460179.9668000001</v>
      </c>
      <c r="H112" s="5">
        <v>47243603.354400001</v>
      </c>
      <c r="I112" s="6">
        <f t="shared" si="8"/>
        <v>119066780.03580001</v>
      </c>
      <c r="J112" s="11"/>
      <c r="K112" s="136"/>
      <c r="L112" s="131"/>
      <c r="M112" s="12">
        <v>6</v>
      </c>
      <c r="N112" s="1" t="s">
        <v>555</v>
      </c>
      <c r="O112" s="5">
        <v>98129497.789199993</v>
      </c>
      <c r="P112" s="5">
        <v>-6627083.4100000001</v>
      </c>
      <c r="Q112" s="5">
        <v>1861106.3476</v>
      </c>
      <c r="R112" s="5">
        <v>56119805.636500001</v>
      </c>
      <c r="S112" s="6">
        <f t="shared" si="9"/>
        <v>149483326.3633</v>
      </c>
    </row>
    <row r="113" spans="1:19" ht="24.95" customHeight="1" x14ac:dyDescent="0.2">
      <c r="A113" s="134"/>
      <c r="B113" s="131"/>
      <c r="C113" s="1">
        <v>12</v>
      </c>
      <c r="D113" s="1" t="s">
        <v>174</v>
      </c>
      <c r="E113" s="5">
        <v>119227161.7811</v>
      </c>
      <c r="F113" s="5">
        <f t="shared" si="12"/>
        <v>-6627083.4100000001</v>
      </c>
      <c r="G113" s="5">
        <v>2261240.8358</v>
      </c>
      <c r="H113" s="5">
        <v>66722601.851899996</v>
      </c>
      <c r="I113" s="6">
        <f t="shared" si="8"/>
        <v>181583921.05880001</v>
      </c>
      <c r="J113" s="11"/>
      <c r="K113" s="136"/>
      <c r="L113" s="131"/>
      <c r="M113" s="12">
        <v>7</v>
      </c>
      <c r="N113" s="1" t="s">
        <v>556</v>
      </c>
      <c r="O113" s="5">
        <v>99187060.850500003</v>
      </c>
      <c r="P113" s="5">
        <v>-6627083.4100000001</v>
      </c>
      <c r="Q113" s="5">
        <v>1881163.8977000001</v>
      </c>
      <c r="R113" s="5">
        <v>56598995.540399998</v>
      </c>
      <c r="S113" s="6">
        <f t="shared" si="9"/>
        <v>151040136.8786</v>
      </c>
    </row>
    <row r="114" spans="1:19" ht="24.95" customHeight="1" x14ac:dyDescent="0.2">
      <c r="A114" s="134"/>
      <c r="B114" s="131"/>
      <c r="C114" s="1">
        <v>13</v>
      </c>
      <c r="D114" s="1" t="s">
        <v>175</v>
      </c>
      <c r="E114" s="5">
        <v>98058650.619200006</v>
      </c>
      <c r="F114" s="5">
        <f t="shared" si="12"/>
        <v>-6627083.4100000001</v>
      </c>
      <c r="G114" s="5">
        <v>1859762.6728999999</v>
      </c>
      <c r="H114" s="5">
        <v>50495991.346299998</v>
      </c>
      <c r="I114" s="6">
        <f t="shared" si="8"/>
        <v>143787321.22840002</v>
      </c>
      <c r="J114" s="11"/>
      <c r="K114" s="136"/>
      <c r="L114" s="131"/>
      <c r="M114" s="12">
        <v>8</v>
      </c>
      <c r="N114" s="1" t="s">
        <v>557</v>
      </c>
      <c r="O114" s="5">
        <v>116963306.0539</v>
      </c>
      <c r="P114" s="5">
        <v>-6627083.4100000001</v>
      </c>
      <c r="Q114" s="5">
        <v>2218304.9564999999</v>
      </c>
      <c r="R114" s="5">
        <v>73659403.041600004</v>
      </c>
      <c r="S114" s="6">
        <f t="shared" si="9"/>
        <v>186213930.64200002</v>
      </c>
    </row>
    <row r="115" spans="1:19" ht="24.95" customHeight="1" x14ac:dyDescent="0.2">
      <c r="A115" s="134"/>
      <c r="B115" s="131"/>
      <c r="C115" s="1">
        <v>14</v>
      </c>
      <c r="D115" s="1" t="s">
        <v>176</v>
      </c>
      <c r="E115" s="5">
        <v>114501670.8037</v>
      </c>
      <c r="F115" s="5">
        <f t="shared" si="12"/>
        <v>-6627083.4100000001</v>
      </c>
      <c r="G115" s="5">
        <v>2171618.0266</v>
      </c>
      <c r="H115" s="5">
        <v>63169640.051299997</v>
      </c>
      <c r="I115" s="6">
        <f t="shared" si="8"/>
        <v>173215845.4716</v>
      </c>
      <c r="J115" s="11"/>
      <c r="K115" s="136"/>
      <c r="L115" s="131"/>
      <c r="M115" s="12">
        <v>9</v>
      </c>
      <c r="N115" s="1" t="s">
        <v>558</v>
      </c>
      <c r="O115" s="5">
        <v>84556802.034999996</v>
      </c>
      <c r="P115" s="5">
        <v>-6627083.4100000001</v>
      </c>
      <c r="Q115" s="5">
        <v>1603689.0490999999</v>
      </c>
      <c r="R115" s="5">
        <v>50027388.917099997</v>
      </c>
      <c r="S115" s="6">
        <f t="shared" si="9"/>
        <v>129560796.59119999</v>
      </c>
    </row>
    <row r="116" spans="1:19" ht="24.95" customHeight="1" x14ac:dyDescent="0.2">
      <c r="A116" s="134"/>
      <c r="B116" s="131"/>
      <c r="C116" s="1">
        <v>15</v>
      </c>
      <c r="D116" s="1" t="s">
        <v>177</v>
      </c>
      <c r="E116" s="5">
        <v>146731358.57769999</v>
      </c>
      <c r="F116" s="5">
        <f t="shared" si="12"/>
        <v>-6627083.4100000001</v>
      </c>
      <c r="G116" s="5">
        <v>2782880.4690999999</v>
      </c>
      <c r="H116" s="5">
        <v>76700383.503299996</v>
      </c>
      <c r="I116" s="6">
        <f t="shared" si="8"/>
        <v>219587539.1401</v>
      </c>
      <c r="J116" s="11"/>
      <c r="K116" s="136"/>
      <c r="L116" s="131"/>
      <c r="M116" s="12">
        <v>10</v>
      </c>
      <c r="N116" s="1" t="s">
        <v>559</v>
      </c>
      <c r="O116" s="5">
        <v>112445925.44679999</v>
      </c>
      <c r="P116" s="5">
        <v>-6627083.4100000001</v>
      </c>
      <c r="Q116" s="5">
        <v>2132629.1310999999</v>
      </c>
      <c r="R116" s="5">
        <v>47353507.065700002</v>
      </c>
      <c r="S116" s="6">
        <f t="shared" si="9"/>
        <v>155304978.23359999</v>
      </c>
    </row>
    <row r="117" spans="1:19" ht="24.95" customHeight="1" x14ac:dyDescent="0.2">
      <c r="A117" s="134"/>
      <c r="B117" s="131"/>
      <c r="C117" s="1">
        <v>16</v>
      </c>
      <c r="D117" s="1" t="s">
        <v>178</v>
      </c>
      <c r="E117" s="5">
        <v>110001585.62970001</v>
      </c>
      <c r="F117" s="5">
        <f t="shared" si="12"/>
        <v>-6627083.4100000001</v>
      </c>
      <c r="G117" s="5">
        <v>2086270.2231999999</v>
      </c>
      <c r="H117" s="5">
        <v>59945909.387500003</v>
      </c>
      <c r="I117" s="6">
        <f t="shared" si="8"/>
        <v>165406681.83039999</v>
      </c>
      <c r="J117" s="11"/>
      <c r="K117" s="136"/>
      <c r="L117" s="131"/>
      <c r="M117" s="12">
        <v>11</v>
      </c>
      <c r="N117" s="1" t="s">
        <v>560</v>
      </c>
      <c r="O117" s="5">
        <v>89139185.827099994</v>
      </c>
      <c r="P117" s="5">
        <v>-6627083.4100000001</v>
      </c>
      <c r="Q117" s="5">
        <v>1690597.7132000001</v>
      </c>
      <c r="R117" s="5">
        <v>45672131.306000002</v>
      </c>
      <c r="S117" s="6">
        <f t="shared" si="9"/>
        <v>129874831.43630001</v>
      </c>
    </row>
    <row r="118" spans="1:19" ht="24.95" customHeight="1" x14ac:dyDescent="0.2">
      <c r="A118" s="134"/>
      <c r="B118" s="131"/>
      <c r="C118" s="1">
        <v>17</v>
      </c>
      <c r="D118" s="1" t="s">
        <v>179</v>
      </c>
      <c r="E118" s="5">
        <v>108194994.0228</v>
      </c>
      <c r="F118" s="5">
        <f t="shared" si="12"/>
        <v>-6627083.4100000001</v>
      </c>
      <c r="G118" s="5">
        <v>2052006.7328000001</v>
      </c>
      <c r="H118" s="5">
        <v>58411757.917000003</v>
      </c>
      <c r="I118" s="6">
        <f t="shared" si="8"/>
        <v>162031675.2626</v>
      </c>
      <c r="J118" s="11"/>
      <c r="K118" s="136"/>
      <c r="L118" s="131"/>
      <c r="M118" s="12">
        <v>12</v>
      </c>
      <c r="N118" s="1" t="s">
        <v>561</v>
      </c>
      <c r="O118" s="5">
        <v>79176351.033299997</v>
      </c>
      <c r="P118" s="5">
        <v>-6627083.4100000001</v>
      </c>
      <c r="Q118" s="5">
        <v>1501644.3862999999</v>
      </c>
      <c r="R118" s="5">
        <v>43581021.3807</v>
      </c>
      <c r="S118" s="6">
        <f t="shared" si="9"/>
        <v>117631933.39030001</v>
      </c>
    </row>
    <row r="119" spans="1:19" ht="24.95" customHeight="1" x14ac:dyDescent="0.2">
      <c r="A119" s="134"/>
      <c r="B119" s="131"/>
      <c r="C119" s="1">
        <v>18</v>
      </c>
      <c r="D119" s="1" t="s">
        <v>180</v>
      </c>
      <c r="E119" s="5">
        <v>152155671.56060001</v>
      </c>
      <c r="F119" s="5">
        <f t="shared" si="12"/>
        <v>-6627083.4100000001</v>
      </c>
      <c r="G119" s="5">
        <v>2885757.0103000002</v>
      </c>
      <c r="H119" s="5">
        <v>72676544.611499995</v>
      </c>
      <c r="I119" s="6">
        <f t="shared" si="8"/>
        <v>221090889.77240002</v>
      </c>
      <c r="J119" s="11"/>
      <c r="K119" s="136"/>
      <c r="L119" s="131"/>
      <c r="M119" s="12">
        <v>13</v>
      </c>
      <c r="N119" s="1" t="s">
        <v>562</v>
      </c>
      <c r="O119" s="5">
        <v>66248185.734300002</v>
      </c>
      <c r="P119" s="5">
        <v>-6627083.4100000001</v>
      </c>
      <c r="Q119" s="5">
        <v>1256451.1361</v>
      </c>
      <c r="R119" s="5">
        <v>40074873.841300003</v>
      </c>
      <c r="S119" s="6">
        <f t="shared" si="9"/>
        <v>100952427.30170001</v>
      </c>
    </row>
    <row r="120" spans="1:19" ht="24.95" customHeight="1" x14ac:dyDescent="0.2">
      <c r="A120" s="134"/>
      <c r="B120" s="131"/>
      <c r="C120" s="1">
        <v>19</v>
      </c>
      <c r="D120" s="1" t="s">
        <v>181</v>
      </c>
      <c r="E120" s="5">
        <v>84683454.586500004</v>
      </c>
      <c r="F120" s="5">
        <f t="shared" si="12"/>
        <v>-6627083.4100000001</v>
      </c>
      <c r="G120" s="5">
        <v>1606091.1185000001</v>
      </c>
      <c r="H120" s="5">
        <v>46897637.212800004</v>
      </c>
      <c r="I120" s="6">
        <f t="shared" si="8"/>
        <v>126560099.50780001</v>
      </c>
      <c r="J120" s="11"/>
      <c r="K120" s="136"/>
      <c r="L120" s="131"/>
      <c r="M120" s="12">
        <v>14</v>
      </c>
      <c r="N120" s="1" t="s">
        <v>563</v>
      </c>
      <c r="O120" s="5">
        <v>65967261.548600003</v>
      </c>
      <c r="P120" s="5">
        <v>-6627083.4100000001</v>
      </c>
      <c r="Q120" s="5">
        <v>1251123.1787</v>
      </c>
      <c r="R120" s="5">
        <v>40306648.1866</v>
      </c>
      <c r="S120" s="6">
        <f t="shared" si="9"/>
        <v>100897949.50390001</v>
      </c>
    </row>
    <row r="121" spans="1:19" ht="24.95" customHeight="1" x14ac:dyDescent="0.2">
      <c r="A121" s="134"/>
      <c r="B121" s="132"/>
      <c r="C121" s="1">
        <v>20</v>
      </c>
      <c r="D121" s="1" t="s">
        <v>182</v>
      </c>
      <c r="E121" s="5">
        <v>94758307.114899993</v>
      </c>
      <c r="F121" s="5">
        <f t="shared" si="12"/>
        <v>-6627083.4100000001</v>
      </c>
      <c r="G121" s="5">
        <v>1797168.9535999999</v>
      </c>
      <c r="H121" s="5">
        <v>55291062.379799999</v>
      </c>
      <c r="I121" s="6">
        <f t="shared" si="8"/>
        <v>145219455.03830001</v>
      </c>
      <c r="J121" s="11"/>
      <c r="K121" s="136"/>
      <c r="L121" s="131"/>
      <c r="M121" s="12">
        <v>15</v>
      </c>
      <c r="N121" s="1" t="s">
        <v>564</v>
      </c>
      <c r="O121" s="5">
        <v>75323638.602599993</v>
      </c>
      <c r="P121" s="5">
        <v>-6627083.4100000001</v>
      </c>
      <c r="Q121" s="5">
        <v>1428574.5375999999</v>
      </c>
      <c r="R121" s="5">
        <v>44081868.349399999</v>
      </c>
      <c r="S121" s="6">
        <f t="shared" si="9"/>
        <v>114206998.07959999</v>
      </c>
    </row>
    <row r="122" spans="1:19" ht="24.95" customHeight="1" x14ac:dyDescent="0.2">
      <c r="A122" s="1"/>
      <c r="B122" s="118" t="s">
        <v>857</v>
      </c>
      <c r="C122" s="119"/>
      <c r="D122" s="120"/>
      <c r="E122" s="14">
        <f>SUM(E102:E121)</f>
        <v>2221525112.7786999</v>
      </c>
      <c r="F122" s="14">
        <f t="shared" ref="F122:I122" si="15">SUM(F102:F121)</f>
        <v>-132541668.19999996</v>
      </c>
      <c r="G122" s="14">
        <f t="shared" si="15"/>
        <v>42133044.414099991</v>
      </c>
      <c r="H122" s="14">
        <f t="shared" si="15"/>
        <v>1195219532.9675002</v>
      </c>
      <c r="I122" s="14">
        <f t="shared" si="15"/>
        <v>3326336021.9603</v>
      </c>
      <c r="J122" s="11"/>
      <c r="K122" s="137"/>
      <c r="L122" s="132"/>
      <c r="M122" s="12">
        <v>16</v>
      </c>
      <c r="N122" s="1" t="s">
        <v>565</v>
      </c>
      <c r="O122" s="5">
        <v>91167667.682600006</v>
      </c>
      <c r="P122" s="5">
        <v>-6627083.4100000001</v>
      </c>
      <c r="Q122" s="5">
        <v>1729069.534</v>
      </c>
      <c r="R122" s="5">
        <v>46057692.687299997</v>
      </c>
      <c r="S122" s="6">
        <f t="shared" si="9"/>
        <v>132327346.4939</v>
      </c>
    </row>
    <row r="123" spans="1:19" ht="24.95" customHeight="1" x14ac:dyDescent="0.2">
      <c r="A123" s="134">
        <v>6</v>
      </c>
      <c r="B123" s="130" t="s">
        <v>42</v>
      </c>
      <c r="C123" s="1">
        <v>1</v>
      </c>
      <c r="D123" s="1" t="s">
        <v>183</v>
      </c>
      <c r="E123" s="5">
        <v>107605094.0176</v>
      </c>
      <c r="F123" s="5">
        <f t="shared" si="12"/>
        <v>-6627083.4100000001</v>
      </c>
      <c r="G123" s="5">
        <v>2040818.7958</v>
      </c>
      <c r="H123" s="5">
        <v>53432628.761200003</v>
      </c>
      <c r="I123" s="6">
        <f t="shared" si="8"/>
        <v>156451458.16460001</v>
      </c>
      <c r="J123" s="11"/>
      <c r="K123" s="18"/>
      <c r="L123" s="118" t="s">
        <v>875</v>
      </c>
      <c r="M123" s="119"/>
      <c r="N123" s="120"/>
      <c r="O123" s="14">
        <f>SUM(O107:O122)</f>
        <v>1493041077.2169998</v>
      </c>
      <c r="P123" s="14">
        <f t="shared" ref="P123:S123" si="16">SUM(P107:P122)</f>
        <v>-106033334.55999997</v>
      </c>
      <c r="Q123" s="14">
        <f t="shared" si="16"/>
        <v>28316747.6505</v>
      </c>
      <c r="R123" s="14">
        <f t="shared" si="16"/>
        <v>799708554.59529996</v>
      </c>
      <c r="S123" s="14">
        <f t="shared" si="16"/>
        <v>2215033044.9028001</v>
      </c>
    </row>
    <row r="124" spans="1:19" ht="24.95" customHeight="1" x14ac:dyDescent="0.2">
      <c r="A124" s="134"/>
      <c r="B124" s="131"/>
      <c r="C124" s="1">
        <v>2</v>
      </c>
      <c r="D124" s="1" t="s">
        <v>184</v>
      </c>
      <c r="E124" s="5">
        <v>123531205.8345</v>
      </c>
      <c r="F124" s="5">
        <f t="shared" si="12"/>
        <v>-6627083.4100000001</v>
      </c>
      <c r="G124" s="5">
        <v>2342870.5586000001</v>
      </c>
      <c r="H124" s="5">
        <v>62752604.413400002</v>
      </c>
      <c r="I124" s="6">
        <f t="shared" si="8"/>
        <v>181999597.39649999</v>
      </c>
      <c r="J124" s="11"/>
      <c r="K124" s="135">
        <v>24</v>
      </c>
      <c r="L124" s="130" t="s">
        <v>60</v>
      </c>
      <c r="M124" s="12">
        <v>1</v>
      </c>
      <c r="N124" s="1" t="s">
        <v>566</v>
      </c>
      <c r="O124" s="5">
        <v>127936716.1285</v>
      </c>
      <c r="P124" s="5">
        <v>-6627083.4100000001</v>
      </c>
      <c r="Q124" s="5">
        <v>2426424.6719</v>
      </c>
      <c r="R124" s="5">
        <v>435608927.31019998</v>
      </c>
      <c r="S124" s="6">
        <f t="shared" si="9"/>
        <v>559344984.70060003</v>
      </c>
    </row>
    <row r="125" spans="1:19" ht="24.95" customHeight="1" x14ac:dyDescent="0.2">
      <c r="A125" s="134"/>
      <c r="B125" s="131"/>
      <c r="C125" s="1">
        <v>3</v>
      </c>
      <c r="D125" s="1" t="s">
        <v>185</v>
      </c>
      <c r="E125" s="5">
        <v>82210148.697600007</v>
      </c>
      <c r="F125" s="5">
        <f t="shared" si="12"/>
        <v>-6627083.4100000001</v>
      </c>
      <c r="G125" s="5">
        <v>1559182.8452999999</v>
      </c>
      <c r="H125" s="5">
        <v>41646263.439199999</v>
      </c>
      <c r="I125" s="6">
        <f t="shared" si="8"/>
        <v>118788511.57210001</v>
      </c>
      <c r="J125" s="11"/>
      <c r="K125" s="136"/>
      <c r="L125" s="131"/>
      <c r="M125" s="12">
        <v>2</v>
      </c>
      <c r="N125" s="1" t="s">
        <v>567</v>
      </c>
      <c r="O125" s="5">
        <v>164445739.32280001</v>
      </c>
      <c r="P125" s="5">
        <v>-6627083.4100000001</v>
      </c>
      <c r="Q125" s="5">
        <v>3118848.2176999999</v>
      </c>
      <c r="R125" s="5">
        <v>460128006.05930001</v>
      </c>
      <c r="S125" s="6">
        <f t="shared" si="9"/>
        <v>621065510.18980002</v>
      </c>
    </row>
    <row r="126" spans="1:19" ht="24.95" customHeight="1" x14ac:dyDescent="0.2">
      <c r="A126" s="134"/>
      <c r="B126" s="131"/>
      <c r="C126" s="1">
        <v>4</v>
      </c>
      <c r="D126" s="1" t="s">
        <v>186</v>
      </c>
      <c r="E126" s="5">
        <v>101368827.3786</v>
      </c>
      <c r="F126" s="5">
        <f t="shared" si="12"/>
        <v>-6627083.4100000001</v>
      </c>
      <c r="G126" s="5">
        <v>1922542.888</v>
      </c>
      <c r="H126" s="5">
        <v>47513249.802100003</v>
      </c>
      <c r="I126" s="6">
        <f t="shared" si="8"/>
        <v>144177536.65869999</v>
      </c>
      <c r="J126" s="11"/>
      <c r="K126" s="136"/>
      <c r="L126" s="131"/>
      <c r="M126" s="12">
        <v>3</v>
      </c>
      <c r="N126" s="1" t="s">
        <v>568</v>
      </c>
      <c r="O126" s="5">
        <v>265200113.7559</v>
      </c>
      <c r="P126" s="5">
        <v>-6627083.4100000001</v>
      </c>
      <c r="Q126" s="5">
        <v>5029737.5020000003</v>
      </c>
      <c r="R126" s="5">
        <v>525056433.28380001</v>
      </c>
      <c r="S126" s="6">
        <f t="shared" si="9"/>
        <v>788659201.13170004</v>
      </c>
    </row>
    <row r="127" spans="1:19" ht="24.95" customHeight="1" x14ac:dyDescent="0.2">
      <c r="A127" s="134"/>
      <c r="B127" s="131"/>
      <c r="C127" s="1">
        <v>5</v>
      </c>
      <c r="D127" s="1" t="s">
        <v>187</v>
      </c>
      <c r="E127" s="5">
        <v>106529799.8249</v>
      </c>
      <c r="F127" s="5">
        <f t="shared" si="12"/>
        <v>-6627083.4100000001</v>
      </c>
      <c r="G127" s="5">
        <v>2020424.9601</v>
      </c>
      <c r="H127" s="5">
        <v>52872279.553800002</v>
      </c>
      <c r="I127" s="6">
        <f t="shared" si="8"/>
        <v>154795420.92879999</v>
      </c>
      <c r="J127" s="11"/>
      <c r="K127" s="136"/>
      <c r="L127" s="131"/>
      <c r="M127" s="12">
        <v>4</v>
      </c>
      <c r="N127" s="1" t="s">
        <v>569</v>
      </c>
      <c r="O127" s="5">
        <v>103651742.2089</v>
      </c>
      <c r="P127" s="5">
        <v>-6627083.4100000001</v>
      </c>
      <c r="Q127" s="5">
        <v>1965840.2387000001</v>
      </c>
      <c r="R127" s="5">
        <v>420101922.00379997</v>
      </c>
      <c r="S127" s="6">
        <f t="shared" si="9"/>
        <v>519092421.04139996</v>
      </c>
    </row>
    <row r="128" spans="1:19" ht="24.95" customHeight="1" x14ac:dyDescent="0.2">
      <c r="A128" s="134"/>
      <c r="B128" s="131"/>
      <c r="C128" s="1">
        <v>6</v>
      </c>
      <c r="D128" s="1" t="s">
        <v>188</v>
      </c>
      <c r="E128" s="5">
        <v>104735330.309</v>
      </c>
      <c r="F128" s="5">
        <f t="shared" si="12"/>
        <v>-6627083.4100000001</v>
      </c>
      <c r="G128" s="5">
        <v>1986391.3751000001</v>
      </c>
      <c r="H128" s="5">
        <v>53661996.765900001</v>
      </c>
      <c r="I128" s="6">
        <f t="shared" si="8"/>
        <v>153756635.04000002</v>
      </c>
      <c r="J128" s="11"/>
      <c r="K128" s="136"/>
      <c r="L128" s="131"/>
      <c r="M128" s="12">
        <v>5</v>
      </c>
      <c r="N128" s="1" t="s">
        <v>570</v>
      </c>
      <c r="O128" s="5">
        <v>87144794.439500004</v>
      </c>
      <c r="P128" s="5">
        <v>-6627083.4100000001</v>
      </c>
      <c r="Q128" s="5">
        <v>1652772.446</v>
      </c>
      <c r="R128" s="5">
        <v>409076069.67009997</v>
      </c>
      <c r="S128" s="6">
        <f t="shared" si="9"/>
        <v>491246553.14559996</v>
      </c>
    </row>
    <row r="129" spans="1:19" ht="24.95" customHeight="1" x14ac:dyDescent="0.2">
      <c r="A129" s="134"/>
      <c r="B129" s="131"/>
      <c r="C129" s="1">
        <v>7</v>
      </c>
      <c r="D129" s="1" t="s">
        <v>189</v>
      </c>
      <c r="E129" s="5">
        <v>144699022.96759999</v>
      </c>
      <c r="F129" s="5">
        <f t="shared" si="12"/>
        <v>-6627083.4100000001</v>
      </c>
      <c r="G129" s="5">
        <v>2744335.5586000001</v>
      </c>
      <c r="H129" s="5">
        <v>68129244.202700004</v>
      </c>
      <c r="I129" s="6">
        <f t="shared" si="8"/>
        <v>208945519.31889999</v>
      </c>
      <c r="J129" s="11"/>
      <c r="K129" s="136"/>
      <c r="L129" s="131"/>
      <c r="M129" s="12">
        <v>6</v>
      </c>
      <c r="N129" s="1" t="s">
        <v>571</v>
      </c>
      <c r="O129" s="5">
        <v>97424665.116799995</v>
      </c>
      <c r="P129" s="5">
        <v>-6627083.4100000001</v>
      </c>
      <c r="Q129" s="5">
        <v>1847738.6183</v>
      </c>
      <c r="R129" s="5">
        <v>411671745.45410001</v>
      </c>
      <c r="S129" s="6">
        <f t="shared" si="9"/>
        <v>504317065.77920002</v>
      </c>
    </row>
    <row r="130" spans="1:19" ht="24.95" customHeight="1" x14ac:dyDescent="0.2">
      <c r="A130" s="134"/>
      <c r="B130" s="132"/>
      <c r="C130" s="1">
        <v>8</v>
      </c>
      <c r="D130" s="1" t="s">
        <v>190</v>
      </c>
      <c r="E130" s="5">
        <v>133562607.09460001</v>
      </c>
      <c r="F130" s="5">
        <f t="shared" si="12"/>
        <v>-6627083.4100000001</v>
      </c>
      <c r="G130" s="5">
        <v>2533124.3047000002</v>
      </c>
      <c r="H130" s="5">
        <v>71840586.962200001</v>
      </c>
      <c r="I130" s="6">
        <f t="shared" si="8"/>
        <v>201309234.9515</v>
      </c>
      <c r="J130" s="11"/>
      <c r="K130" s="136"/>
      <c r="L130" s="131"/>
      <c r="M130" s="12">
        <v>7</v>
      </c>
      <c r="N130" s="1" t="s">
        <v>572</v>
      </c>
      <c r="O130" s="5">
        <v>89450726.901299998</v>
      </c>
      <c r="P130" s="5">
        <v>-6627083.4100000001</v>
      </c>
      <c r="Q130" s="5">
        <v>1696506.345</v>
      </c>
      <c r="R130" s="5">
        <v>405143562.33950001</v>
      </c>
      <c r="S130" s="6">
        <f t="shared" si="9"/>
        <v>489663712.17580003</v>
      </c>
    </row>
    <row r="131" spans="1:19" ht="24.95" customHeight="1" x14ac:dyDescent="0.2">
      <c r="A131" s="1"/>
      <c r="B131" s="118" t="s">
        <v>858</v>
      </c>
      <c r="C131" s="119"/>
      <c r="D131" s="120"/>
      <c r="E131" s="14">
        <f>SUM(E123:E130)</f>
        <v>904242036.12440002</v>
      </c>
      <c r="F131" s="14">
        <f t="shared" ref="F131:I131" si="17">SUM(F123:F130)</f>
        <v>-53016667.280000001</v>
      </c>
      <c r="G131" s="14">
        <f t="shared" si="17"/>
        <v>17149691.286200002</v>
      </c>
      <c r="H131" s="14">
        <f t="shared" si="17"/>
        <v>451848853.9005</v>
      </c>
      <c r="I131" s="14">
        <f t="shared" si="17"/>
        <v>1320223914.0310998</v>
      </c>
      <c r="J131" s="11"/>
      <c r="K131" s="136"/>
      <c r="L131" s="131"/>
      <c r="M131" s="12">
        <v>8</v>
      </c>
      <c r="N131" s="1" t="s">
        <v>573</v>
      </c>
      <c r="O131" s="5">
        <v>107912785.81640001</v>
      </c>
      <c r="P131" s="5">
        <v>-6627083.4100000001</v>
      </c>
      <c r="Q131" s="5">
        <v>2046654.4228999999</v>
      </c>
      <c r="R131" s="5">
        <v>416778875.10339999</v>
      </c>
      <c r="S131" s="6">
        <f t="shared" si="9"/>
        <v>520111231.93270004</v>
      </c>
    </row>
    <row r="132" spans="1:19" ht="24.95" customHeight="1" x14ac:dyDescent="0.2">
      <c r="A132" s="134">
        <v>7</v>
      </c>
      <c r="B132" s="130" t="s">
        <v>43</v>
      </c>
      <c r="C132" s="1">
        <v>1</v>
      </c>
      <c r="D132" s="1" t="s">
        <v>191</v>
      </c>
      <c r="E132" s="5">
        <v>106425153.7297</v>
      </c>
      <c r="F132" s="5">
        <f t="shared" si="12"/>
        <v>-6627083.4100000001</v>
      </c>
      <c r="G132" s="5">
        <v>2018440.2612000001</v>
      </c>
      <c r="H132" s="5">
        <v>53046697.793200001</v>
      </c>
      <c r="I132" s="6">
        <f t="shared" si="8"/>
        <v>154863208.3741</v>
      </c>
      <c r="J132" s="11"/>
      <c r="K132" s="136"/>
      <c r="L132" s="131"/>
      <c r="M132" s="12">
        <v>9</v>
      </c>
      <c r="N132" s="1" t="s">
        <v>574</v>
      </c>
      <c r="O132" s="5">
        <v>72057313.767900005</v>
      </c>
      <c r="P132" s="5">
        <v>-6627083.4100000001</v>
      </c>
      <c r="Q132" s="5">
        <v>1366626.0101999999</v>
      </c>
      <c r="R132" s="5">
        <v>398151174.25980002</v>
      </c>
      <c r="S132" s="6">
        <f t="shared" si="9"/>
        <v>464948030.6279</v>
      </c>
    </row>
    <row r="133" spans="1:19" ht="24.95" customHeight="1" x14ac:dyDescent="0.2">
      <c r="A133" s="134"/>
      <c r="B133" s="131"/>
      <c r="C133" s="1">
        <v>2</v>
      </c>
      <c r="D133" s="1" t="s">
        <v>192</v>
      </c>
      <c r="E133" s="5">
        <v>93904095.207100004</v>
      </c>
      <c r="F133" s="5">
        <f t="shared" si="12"/>
        <v>-6627083.4100000001</v>
      </c>
      <c r="G133" s="5">
        <v>1780968.1247</v>
      </c>
      <c r="H133" s="5">
        <v>46116546.43</v>
      </c>
      <c r="I133" s="6">
        <f t="shared" si="8"/>
        <v>135174526.35179999</v>
      </c>
      <c r="J133" s="11"/>
      <c r="K133" s="136"/>
      <c r="L133" s="131"/>
      <c r="M133" s="12">
        <v>10</v>
      </c>
      <c r="N133" s="1" t="s">
        <v>575</v>
      </c>
      <c r="O133" s="5">
        <v>122864974.89</v>
      </c>
      <c r="P133" s="5">
        <v>-6627083.4100000001</v>
      </c>
      <c r="Q133" s="5">
        <v>2330234.9427</v>
      </c>
      <c r="R133" s="5">
        <v>432102123.49610001</v>
      </c>
      <c r="S133" s="6">
        <f t="shared" si="9"/>
        <v>550670249.9188</v>
      </c>
    </row>
    <row r="134" spans="1:19" ht="24.95" customHeight="1" x14ac:dyDescent="0.2">
      <c r="A134" s="134"/>
      <c r="B134" s="131"/>
      <c r="C134" s="1">
        <v>3</v>
      </c>
      <c r="D134" s="1" t="s">
        <v>193</v>
      </c>
      <c r="E134" s="5">
        <v>90927082.5132</v>
      </c>
      <c r="F134" s="5">
        <f t="shared" si="12"/>
        <v>-6627083.4100000001</v>
      </c>
      <c r="G134" s="5">
        <v>1724506.6391</v>
      </c>
      <c r="H134" s="5">
        <v>44064812.986199997</v>
      </c>
      <c r="I134" s="6">
        <f t="shared" si="8"/>
        <v>130089318.72850001</v>
      </c>
      <c r="J134" s="11"/>
      <c r="K134" s="136"/>
      <c r="L134" s="131"/>
      <c r="M134" s="12">
        <v>11</v>
      </c>
      <c r="N134" s="1" t="s">
        <v>576</v>
      </c>
      <c r="O134" s="5">
        <v>106210692.6727</v>
      </c>
      <c r="P134" s="5">
        <v>-6627083.4100000001</v>
      </c>
      <c r="Q134" s="5">
        <v>2014372.8315000001</v>
      </c>
      <c r="R134" s="5">
        <v>419558307.801</v>
      </c>
      <c r="S134" s="6">
        <f t="shared" si="9"/>
        <v>521156289.89520001</v>
      </c>
    </row>
    <row r="135" spans="1:19" ht="24.95" customHeight="1" x14ac:dyDescent="0.2">
      <c r="A135" s="134"/>
      <c r="B135" s="131"/>
      <c r="C135" s="1">
        <v>4</v>
      </c>
      <c r="D135" s="1" t="s">
        <v>194</v>
      </c>
      <c r="E135" s="5">
        <v>107792867.7941</v>
      </c>
      <c r="F135" s="5">
        <f t="shared" si="12"/>
        <v>-6627083.4100000001</v>
      </c>
      <c r="G135" s="5">
        <v>2044380.0793000001</v>
      </c>
      <c r="H135" s="5">
        <v>55763565.6369</v>
      </c>
      <c r="I135" s="6">
        <f t="shared" si="8"/>
        <v>158973730.10030001</v>
      </c>
      <c r="J135" s="11"/>
      <c r="K135" s="136"/>
      <c r="L135" s="131"/>
      <c r="M135" s="12">
        <v>12</v>
      </c>
      <c r="N135" s="1" t="s">
        <v>577</v>
      </c>
      <c r="O135" s="5">
        <v>146034434.45629999</v>
      </c>
      <c r="P135" s="5">
        <v>-6627083.4100000001</v>
      </c>
      <c r="Q135" s="5">
        <v>2769662.7319</v>
      </c>
      <c r="R135" s="5">
        <v>443886738.75230002</v>
      </c>
      <c r="S135" s="6">
        <f t="shared" si="9"/>
        <v>586063752.53050005</v>
      </c>
    </row>
    <row r="136" spans="1:19" ht="24.95" customHeight="1" x14ac:dyDescent="0.2">
      <c r="A136" s="134"/>
      <c r="B136" s="131"/>
      <c r="C136" s="1">
        <v>5</v>
      </c>
      <c r="D136" s="1" t="s">
        <v>195</v>
      </c>
      <c r="E136" s="5">
        <v>139898359.55340001</v>
      </c>
      <c r="F136" s="5">
        <f t="shared" si="12"/>
        <v>-6627083.4100000001</v>
      </c>
      <c r="G136" s="5">
        <v>2653287.0425999998</v>
      </c>
      <c r="H136" s="5">
        <v>72740845.010399997</v>
      </c>
      <c r="I136" s="6">
        <f t="shared" si="8"/>
        <v>208665408.19640002</v>
      </c>
      <c r="J136" s="11"/>
      <c r="K136" s="136"/>
      <c r="L136" s="131"/>
      <c r="M136" s="12">
        <v>13</v>
      </c>
      <c r="N136" s="1" t="s">
        <v>578</v>
      </c>
      <c r="O136" s="5">
        <v>157999822.1295</v>
      </c>
      <c r="P136" s="5">
        <v>-6627083.4100000001</v>
      </c>
      <c r="Q136" s="5">
        <v>2996596.1154</v>
      </c>
      <c r="R136" s="5">
        <v>458081304.05479997</v>
      </c>
      <c r="S136" s="6">
        <f t="shared" si="9"/>
        <v>612450638.88969994</v>
      </c>
    </row>
    <row r="137" spans="1:19" ht="24.95" customHeight="1" x14ac:dyDescent="0.2">
      <c r="A137" s="134"/>
      <c r="B137" s="131"/>
      <c r="C137" s="1">
        <v>6</v>
      </c>
      <c r="D137" s="1" t="s">
        <v>196</v>
      </c>
      <c r="E137" s="5">
        <v>114298713.18629999</v>
      </c>
      <c r="F137" s="5">
        <f t="shared" si="12"/>
        <v>-6627083.4100000001</v>
      </c>
      <c r="G137" s="5">
        <v>2167768.7689999999</v>
      </c>
      <c r="H137" s="5">
        <v>54437672.001800001</v>
      </c>
      <c r="I137" s="6">
        <f t="shared" ref="I137:I200" si="18">SUM(E137:H137)</f>
        <v>164277070.54710001</v>
      </c>
      <c r="J137" s="11"/>
      <c r="K137" s="136"/>
      <c r="L137" s="131"/>
      <c r="M137" s="12">
        <v>14</v>
      </c>
      <c r="N137" s="1" t="s">
        <v>579</v>
      </c>
      <c r="O137" s="5">
        <v>85053747.232600003</v>
      </c>
      <c r="P137" s="5">
        <v>-6627083.4100000001</v>
      </c>
      <c r="Q137" s="5">
        <v>1613114.0220000001</v>
      </c>
      <c r="R137" s="5">
        <v>408209240.18180001</v>
      </c>
      <c r="S137" s="6">
        <f t="shared" ref="S137:S200" si="19">SUM(O137:R137)</f>
        <v>488249018.02640003</v>
      </c>
    </row>
    <row r="138" spans="1:19" ht="24.95" customHeight="1" x14ac:dyDescent="0.2">
      <c r="A138" s="134"/>
      <c r="B138" s="131"/>
      <c r="C138" s="1">
        <v>7</v>
      </c>
      <c r="D138" s="1" t="s">
        <v>197</v>
      </c>
      <c r="E138" s="5">
        <v>108422999.0667</v>
      </c>
      <c r="F138" s="5">
        <f t="shared" si="12"/>
        <v>-6627083.4100000001</v>
      </c>
      <c r="G138" s="5">
        <v>2056331.0353000001</v>
      </c>
      <c r="H138" s="5">
        <v>51380306.9723</v>
      </c>
      <c r="I138" s="6">
        <f t="shared" si="18"/>
        <v>155232553.66429999</v>
      </c>
      <c r="J138" s="11"/>
      <c r="K138" s="136"/>
      <c r="L138" s="131"/>
      <c r="M138" s="12">
        <v>15</v>
      </c>
      <c r="N138" s="1" t="s">
        <v>580</v>
      </c>
      <c r="O138" s="5">
        <v>102631005.85330001</v>
      </c>
      <c r="P138" s="5">
        <v>-6627083.4100000001</v>
      </c>
      <c r="Q138" s="5">
        <v>1946481.1372</v>
      </c>
      <c r="R138" s="5">
        <v>420053138.91839999</v>
      </c>
      <c r="S138" s="6">
        <f t="shared" si="19"/>
        <v>518003542.4989</v>
      </c>
    </row>
    <row r="139" spans="1:19" ht="24.95" customHeight="1" x14ac:dyDescent="0.2">
      <c r="A139" s="134"/>
      <c r="B139" s="131"/>
      <c r="C139" s="1">
        <v>8</v>
      </c>
      <c r="D139" s="1" t="s">
        <v>198</v>
      </c>
      <c r="E139" s="5">
        <v>93173575.515499994</v>
      </c>
      <c r="F139" s="5">
        <f t="shared" si="12"/>
        <v>-6627083.4100000001</v>
      </c>
      <c r="G139" s="5">
        <v>1767113.22</v>
      </c>
      <c r="H139" s="5">
        <v>46840854.931199998</v>
      </c>
      <c r="I139" s="6">
        <f t="shared" si="18"/>
        <v>135154460.25669998</v>
      </c>
      <c r="J139" s="11"/>
      <c r="K139" s="136"/>
      <c r="L139" s="131"/>
      <c r="M139" s="12">
        <v>16</v>
      </c>
      <c r="N139" s="1" t="s">
        <v>581</v>
      </c>
      <c r="O139" s="5">
        <v>153646326.41659999</v>
      </c>
      <c r="P139" s="5">
        <v>-6627083.4100000001</v>
      </c>
      <c r="Q139" s="5">
        <v>2914028.5013000001</v>
      </c>
      <c r="R139" s="5">
        <v>454539170.78649998</v>
      </c>
      <c r="S139" s="6">
        <f t="shared" si="19"/>
        <v>604472442.29439998</v>
      </c>
    </row>
    <row r="140" spans="1:19" ht="24.95" customHeight="1" x14ac:dyDescent="0.2">
      <c r="A140" s="134"/>
      <c r="B140" s="131"/>
      <c r="C140" s="1">
        <v>9</v>
      </c>
      <c r="D140" s="1" t="s">
        <v>199</v>
      </c>
      <c r="E140" s="5">
        <v>117702257.06720001</v>
      </c>
      <c r="F140" s="5">
        <f t="shared" si="12"/>
        <v>-6627083.4100000001</v>
      </c>
      <c r="G140" s="5">
        <v>2232319.7681</v>
      </c>
      <c r="H140" s="5">
        <v>58060198.919799998</v>
      </c>
      <c r="I140" s="6">
        <f t="shared" si="18"/>
        <v>171367692.34509999</v>
      </c>
      <c r="J140" s="11"/>
      <c r="K140" s="136"/>
      <c r="L140" s="131"/>
      <c r="M140" s="12">
        <v>17</v>
      </c>
      <c r="N140" s="1" t="s">
        <v>582</v>
      </c>
      <c r="O140" s="5">
        <v>149085950.41429999</v>
      </c>
      <c r="P140" s="5">
        <v>-6627083.4100000001</v>
      </c>
      <c r="Q140" s="5">
        <v>2827537.2329000002</v>
      </c>
      <c r="R140" s="5">
        <v>450717683.2579</v>
      </c>
      <c r="S140" s="6">
        <f t="shared" si="19"/>
        <v>596004087.49510002</v>
      </c>
    </row>
    <row r="141" spans="1:19" ht="24.95" customHeight="1" x14ac:dyDescent="0.2">
      <c r="A141" s="134"/>
      <c r="B141" s="131"/>
      <c r="C141" s="1">
        <v>10</v>
      </c>
      <c r="D141" s="1" t="s">
        <v>200</v>
      </c>
      <c r="E141" s="5">
        <v>111359678.4489</v>
      </c>
      <c r="F141" s="5">
        <f t="shared" si="12"/>
        <v>-6627083.4100000001</v>
      </c>
      <c r="G141" s="5">
        <v>2112027.5666</v>
      </c>
      <c r="H141" s="5">
        <v>58164546.595700003</v>
      </c>
      <c r="I141" s="6">
        <f t="shared" si="18"/>
        <v>165009169.20120001</v>
      </c>
      <c r="J141" s="11"/>
      <c r="K141" s="136"/>
      <c r="L141" s="131"/>
      <c r="M141" s="12">
        <v>18</v>
      </c>
      <c r="N141" s="1" t="s">
        <v>583</v>
      </c>
      <c r="O141" s="5">
        <v>152229223.16260001</v>
      </c>
      <c r="P141" s="5">
        <v>-6627083.4100000001</v>
      </c>
      <c r="Q141" s="5">
        <v>2887151.9767</v>
      </c>
      <c r="R141" s="5">
        <v>453281310.96109998</v>
      </c>
      <c r="S141" s="6">
        <f t="shared" si="19"/>
        <v>601770602.6904</v>
      </c>
    </row>
    <row r="142" spans="1:19" ht="24.95" customHeight="1" x14ac:dyDescent="0.2">
      <c r="A142" s="134"/>
      <c r="B142" s="131"/>
      <c r="C142" s="1">
        <v>11</v>
      </c>
      <c r="D142" s="1" t="s">
        <v>201</v>
      </c>
      <c r="E142" s="5">
        <v>127499399.721</v>
      </c>
      <c r="F142" s="5">
        <f t="shared" si="12"/>
        <v>-6627083.4100000001</v>
      </c>
      <c r="G142" s="5">
        <v>2418130.6077999999</v>
      </c>
      <c r="H142" s="5">
        <v>60683000.724399999</v>
      </c>
      <c r="I142" s="6">
        <f t="shared" si="18"/>
        <v>183973447.64320001</v>
      </c>
      <c r="J142" s="11"/>
      <c r="K142" s="136"/>
      <c r="L142" s="131"/>
      <c r="M142" s="12">
        <v>19</v>
      </c>
      <c r="N142" s="1" t="s">
        <v>584</v>
      </c>
      <c r="O142" s="5">
        <v>117735069.9769</v>
      </c>
      <c r="P142" s="5">
        <v>-6627083.4100000001</v>
      </c>
      <c r="Q142" s="5">
        <v>2232942.0918000001</v>
      </c>
      <c r="R142" s="5">
        <v>429345222.8962</v>
      </c>
      <c r="S142" s="6">
        <f t="shared" si="19"/>
        <v>542686151.55490005</v>
      </c>
    </row>
    <row r="143" spans="1:19" ht="24.95" customHeight="1" x14ac:dyDescent="0.2">
      <c r="A143" s="134"/>
      <c r="B143" s="131"/>
      <c r="C143" s="1">
        <v>12</v>
      </c>
      <c r="D143" s="1" t="s">
        <v>202</v>
      </c>
      <c r="E143" s="5">
        <v>97912029.143700004</v>
      </c>
      <c r="F143" s="5">
        <f t="shared" si="12"/>
        <v>-6627083.4100000001</v>
      </c>
      <c r="G143" s="5">
        <v>1856981.8765</v>
      </c>
      <c r="H143" s="5">
        <v>51972704.260499999</v>
      </c>
      <c r="I143" s="6">
        <f t="shared" si="18"/>
        <v>145114631.8707</v>
      </c>
      <c r="J143" s="11"/>
      <c r="K143" s="137"/>
      <c r="L143" s="132"/>
      <c r="M143" s="12">
        <v>20</v>
      </c>
      <c r="N143" s="1" t="s">
        <v>585</v>
      </c>
      <c r="O143" s="5">
        <v>134673939.0776</v>
      </c>
      <c r="P143" s="5">
        <v>-6627083.4100000001</v>
      </c>
      <c r="Q143" s="5">
        <v>2554201.6266000001</v>
      </c>
      <c r="R143" s="5">
        <v>440425546.02929997</v>
      </c>
      <c r="S143" s="6">
        <f t="shared" si="19"/>
        <v>571026603.32349992</v>
      </c>
    </row>
    <row r="144" spans="1:19" ht="24.95" customHeight="1" x14ac:dyDescent="0.2">
      <c r="A144" s="134"/>
      <c r="B144" s="131"/>
      <c r="C144" s="1">
        <v>13</v>
      </c>
      <c r="D144" s="1" t="s">
        <v>203</v>
      </c>
      <c r="E144" s="5">
        <v>117615360.5302</v>
      </c>
      <c r="F144" s="5">
        <f t="shared" si="12"/>
        <v>-6627083.4100000001</v>
      </c>
      <c r="G144" s="5">
        <v>2230671.7041000002</v>
      </c>
      <c r="H144" s="5">
        <v>66009873.016199999</v>
      </c>
      <c r="I144" s="6">
        <f t="shared" si="18"/>
        <v>179228821.8405</v>
      </c>
      <c r="J144" s="11"/>
      <c r="K144" s="18"/>
      <c r="L144" s="118" t="s">
        <v>876</v>
      </c>
      <c r="M144" s="119"/>
      <c r="N144" s="120"/>
      <c r="O144" s="14">
        <f>SUM(O124:O143)</f>
        <v>2543389783.7403998</v>
      </c>
      <c r="P144" s="14">
        <f t="shared" ref="P144:S144" si="20">SUM(P124:P143)</f>
        <v>-132541668.19999996</v>
      </c>
      <c r="Q144" s="14">
        <f t="shared" si="20"/>
        <v>48237471.682699993</v>
      </c>
      <c r="R144" s="14">
        <f t="shared" si="20"/>
        <v>8691916502.6194</v>
      </c>
      <c r="S144" s="14">
        <f t="shared" si="20"/>
        <v>11151002089.842499</v>
      </c>
    </row>
    <row r="145" spans="1:19" ht="24.95" customHeight="1" x14ac:dyDescent="0.2">
      <c r="A145" s="134"/>
      <c r="B145" s="131"/>
      <c r="C145" s="1">
        <v>14</v>
      </c>
      <c r="D145" s="1" t="s">
        <v>204</v>
      </c>
      <c r="E145" s="5">
        <v>86882937.449499995</v>
      </c>
      <c r="F145" s="5">
        <f t="shared" si="12"/>
        <v>-6627083.4100000001</v>
      </c>
      <c r="G145" s="5">
        <v>1647806.1136</v>
      </c>
      <c r="H145" s="5">
        <v>44293415.337099999</v>
      </c>
      <c r="I145" s="6">
        <f t="shared" si="18"/>
        <v>126197075.4902</v>
      </c>
      <c r="J145" s="11"/>
      <c r="K145" s="135">
        <v>25</v>
      </c>
      <c r="L145" s="130" t="s">
        <v>61</v>
      </c>
      <c r="M145" s="12">
        <v>1</v>
      </c>
      <c r="N145" s="1" t="s">
        <v>586</v>
      </c>
      <c r="O145" s="5">
        <v>88117332.239999995</v>
      </c>
      <c r="P145" s="5">
        <v>-6627083.4100000001</v>
      </c>
      <c r="Q145" s="5">
        <v>1671217.4225000001</v>
      </c>
      <c r="R145" s="5">
        <v>46685012.516599998</v>
      </c>
      <c r="S145" s="6">
        <f t="shared" si="19"/>
        <v>129846478.7691</v>
      </c>
    </row>
    <row r="146" spans="1:19" ht="24.95" customHeight="1" x14ac:dyDescent="0.2">
      <c r="A146" s="134"/>
      <c r="B146" s="131"/>
      <c r="C146" s="1">
        <v>15</v>
      </c>
      <c r="D146" s="1" t="s">
        <v>205</v>
      </c>
      <c r="E146" s="5">
        <v>91272364.216800004</v>
      </c>
      <c r="F146" s="5">
        <f t="shared" si="12"/>
        <v>-6627083.4100000001</v>
      </c>
      <c r="G146" s="5">
        <v>1731055.1895999999</v>
      </c>
      <c r="H146" s="5">
        <v>47558600.685500003</v>
      </c>
      <c r="I146" s="6">
        <f t="shared" si="18"/>
        <v>133934936.68190002</v>
      </c>
      <c r="J146" s="11"/>
      <c r="K146" s="136"/>
      <c r="L146" s="131"/>
      <c r="M146" s="12">
        <v>2</v>
      </c>
      <c r="N146" s="1" t="s">
        <v>587</v>
      </c>
      <c r="O146" s="5">
        <v>99324143.916899994</v>
      </c>
      <c r="P146" s="5">
        <v>-6627083.4100000001</v>
      </c>
      <c r="Q146" s="5">
        <v>1883763.7904000001</v>
      </c>
      <c r="R146" s="5">
        <v>46591383.993900001</v>
      </c>
      <c r="S146" s="6">
        <f t="shared" si="19"/>
        <v>141172208.29119998</v>
      </c>
    </row>
    <row r="147" spans="1:19" ht="24.95" customHeight="1" x14ac:dyDescent="0.2">
      <c r="A147" s="134"/>
      <c r="B147" s="131"/>
      <c r="C147" s="1">
        <v>16</v>
      </c>
      <c r="D147" s="1" t="s">
        <v>206</v>
      </c>
      <c r="E147" s="5">
        <v>83251527.107600003</v>
      </c>
      <c r="F147" s="5">
        <f t="shared" si="12"/>
        <v>-6627083.4100000001</v>
      </c>
      <c r="G147" s="5">
        <v>1578933.4404</v>
      </c>
      <c r="H147" s="5">
        <v>41299380.815300003</v>
      </c>
      <c r="I147" s="6">
        <f t="shared" si="18"/>
        <v>119502757.95330001</v>
      </c>
      <c r="J147" s="11"/>
      <c r="K147" s="136"/>
      <c r="L147" s="131"/>
      <c r="M147" s="12">
        <v>3</v>
      </c>
      <c r="N147" s="1" t="s">
        <v>588</v>
      </c>
      <c r="O147" s="5">
        <v>101699106.3973</v>
      </c>
      <c r="P147" s="5">
        <v>-6627083.4100000001</v>
      </c>
      <c r="Q147" s="5">
        <v>1928806.9003000001</v>
      </c>
      <c r="R147" s="5">
        <v>49548229.616499998</v>
      </c>
      <c r="S147" s="6">
        <f t="shared" si="19"/>
        <v>146549059.50409999</v>
      </c>
    </row>
    <row r="148" spans="1:19" ht="24.95" customHeight="1" x14ac:dyDescent="0.2">
      <c r="A148" s="134"/>
      <c r="B148" s="131"/>
      <c r="C148" s="1">
        <v>17</v>
      </c>
      <c r="D148" s="1" t="s">
        <v>207</v>
      </c>
      <c r="E148" s="5">
        <v>105338614.1056</v>
      </c>
      <c r="F148" s="5">
        <f t="shared" si="12"/>
        <v>-6627083.4100000001</v>
      </c>
      <c r="G148" s="5">
        <v>1997833.1466999999</v>
      </c>
      <c r="H148" s="5">
        <v>52101005.962700002</v>
      </c>
      <c r="I148" s="6">
        <f t="shared" si="18"/>
        <v>152810369.80500001</v>
      </c>
      <c r="J148" s="11"/>
      <c r="K148" s="136"/>
      <c r="L148" s="131"/>
      <c r="M148" s="12">
        <v>4</v>
      </c>
      <c r="N148" s="1" t="s">
        <v>589</v>
      </c>
      <c r="O148" s="5">
        <v>119991086.52159999</v>
      </c>
      <c r="P148" s="5">
        <v>-6627083.4100000001</v>
      </c>
      <c r="Q148" s="5">
        <v>2275729.2944999998</v>
      </c>
      <c r="R148" s="5">
        <v>56753031.938000001</v>
      </c>
      <c r="S148" s="6">
        <f t="shared" si="19"/>
        <v>172392764.3441</v>
      </c>
    </row>
    <row r="149" spans="1:19" ht="24.95" customHeight="1" x14ac:dyDescent="0.2">
      <c r="A149" s="134"/>
      <c r="B149" s="131"/>
      <c r="C149" s="1">
        <v>18</v>
      </c>
      <c r="D149" s="1" t="s">
        <v>208</v>
      </c>
      <c r="E149" s="5">
        <v>98712985.458299994</v>
      </c>
      <c r="F149" s="5">
        <f t="shared" si="12"/>
        <v>-6627083.4100000001</v>
      </c>
      <c r="G149" s="5">
        <v>1872172.6694</v>
      </c>
      <c r="H149" s="5">
        <v>52802235.470600002</v>
      </c>
      <c r="I149" s="6">
        <f t="shared" si="18"/>
        <v>146760310.18830001</v>
      </c>
      <c r="J149" s="11"/>
      <c r="K149" s="136"/>
      <c r="L149" s="131"/>
      <c r="M149" s="12">
        <v>5</v>
      </c>
      <c r="N149" s="1" t="s">
        <v>590</v>
      </c>
      <c r="O149" s="5">
        <v>85678799.512199998</v>
      </c>
      <c r="P149" s="5">
        <v>-6627083.4100000001</v>
      </c>
      <c r="Q149" s="5">
        <v>1624968.6507999999</v>
      </c>
      <c r="R149" s="5">
        <v>42946762.4947</v>
      </c>
      <c r="S149" s="6">
        <f t="shared" si="19"/>
        <v>123623447.24770001</v>
      </c>
    </row>
    <row r="150" spans="1:19" ht="24.95" customHeight="1" x14ac:dyDescent="0.2">
      <c r="A150" s="134"/>
      <c r="B150" s="131"/>
      <c r="C150" s="1">
        <v>19</v>
      </c>
      <c r="D150" s="1" t="s">
        <v>209</v>
      </c>
      <c r="E150" s="5">
        <v>115611076.3178</v>
      </c>
      <c r="F150" s="5">
        <f t="shared" si="12"/>
        <v>-6627083.4100000001</v>
      </c>
      <c r="G150" s="5">
        <v>2192658.8114</v>
      </c>
      <c r="H150" s="5">
        <v>62101538.469999999</v>
      </c>
      <c r="I150" s="6">
        <f t="shared" si="18"/>
        <v>173278190.18919998</v>
      </c>
      <c r="J150" s="11"/>
      <c r="K150" s="136"/>
      <c r="L150" s="131"/>
      <c r="M150" s="12">
        <v>6</v>
      </c>
      <c r="N150" s="1" t="s">
        <v>591</v>
      </c>
      <c r="O150" s="5">
        <v>80566714.871600002</v>
      </c>
      <c r="P150" s="5">
        <v>-6627083.4100000001</v>
      </c>
      <c r="Q150" s="5">
        <v>1528013.7760000001</v>
      </c>
      <c r="R150" s="5">
        <v>44413645.809299998</v>
      </c>
      <c r="S150" s="6">
        <f t="shared" si="19"/>
        <v>119881291.0469</v>
      </c>
    </row>
    <row r="151" spans="1:19" ht="24.95" customHeight="1" x14ac:dyDescent="0.2">
      <c r="A151" s="134"/>
      <c r="B151" s="131"/>
      <c r="C151" s="1">
        <v>20</v>
      </c>
      <c r="D151" s="1" t="s">
        <v>210</v>
      </c>
      <c r="E151" s="5">
        <v>80127464.704999998</v>
      </c>
      <c r="F151" s="5">
        <f t="shared" si="12"/>
        <v>-6627083.4100000001</v>
      </c>
      <c r="G151" s="5">
        <v>1519683.0366</v>
      </c>
      <c r="H151" s="5">
        <v>42175726.286700003</v>
      </c>
      <c r="I151" s="6">
        <f t="shared" si="18"/>
        <v>117195790.61829999</v>
      </c>
      <c r="J151" s="11"/>
      <c r="K151" s="136"/>
      <c r="L151" s="131"/>
      <c r="M151" s="12">
        <v>7</v>
      </c>
      <c r="N151" s="1" t="s">
        <v>592</v>
      </c>
      <c r="O151" s="5">
        <v>92054708.031100005</v>
      </c>
      <c r="P151" s="5">
        <v>-6627083.4100000001</v>
      </c>
      <c r="Q151" s="5">
        <v>1745892.9812</v>
      </c>
      <c r="R151" s="5">
        <v>46282387.993299998</v>
      </c>
      <c r="S151" s="6">
        <f t="shared" si="19"/>
        <v>133455905.59560001</v>
      </c>
    </row>
    <row r="152" spans="1:19" ht="24.95" customHeight="1" x14ac:dyDescent="0.2">
      <c r="A152" s="134"/>
      <c r="B152" s="131"/>
      <c r="C152" s="1">
        <v>21</v>
      </c>
      <c r="D152" s="1" t="s">
        <v>211</v>
      </c>
      <c r="E152" s="5">
        <v>109560152.4496</v>
      </c>
      <c r="F152" s="5">
        <f t="shared" si="12"/>
        <v>-6627083.4100000001</v>
      </c>
      <c r="G152" s="5">
        <v>2077898.0811999999</v>
      </c>
      <c r="H152" s="5">
        <v>57208354.370200001</v>
      </c>
      <c r="I152" s="6">
        <f t="shared" si="18"/>
        <v>162219321.491</v>
      </c>
      <c r="J152" s="11"/>
      <c r="K152" s="136"/>
      <c r="L152" s="131"/>
      <c r="M152" s="12">
        <v>8</v>
      </c>
      <c r="N152" s="1" t="s">
        <v>593</v>
      </c>
      <c r="O152" s="5">
        <v>144043419.69670001</v>
      </c>
      <c r="P152" s="5">
        <v>-6627083.4100000001</v>
      </c>
      <c r="Q152" s="5">
        <v>2731901.5052999998</v>
      </c>
      <c r="R152" s="5">
        <v>70451125.436399996</v>
      </c>
      <c r="S152" s="6">
        <f t="shared" si="19"/>
        <v>210599363.22839999</v>
      </c>
    </row>
    <row r="153" spans="1:19" ht="24.95" customHeight="1" x14ac:dyDescent="0.2">
      <c r="A153" s="134"/>
      <c r="B153" s="131"/>
      <c r="C153" s="1">
        <v>22</v>
      </c>
      <c r="D153" s="1" t="s">
        <v>212</v>
      </c>
      <c r="E153" s="5">
        <v>106680706.9306</v>
      </c>
      <c r="F153" s="5">
        <f t="shared" si="12"/>
        <v>-6627083.4100000001</v>
      </c>
      <c r="G153" s="5">
        <v>2023287.0371000001</v>
      </c>
      <c r="H153" s="5">
        <v>54081314.844300002</v>
      </c>
      <c r="I153" s="6">
        <f t="shared" si="18"/>
        <v>156158225.40200001</v>
      </c>
      <c r="J153" s="11"/>
      <c r="K153" s="136"/>
      <c r="L153" s="131"/>
      <c r="M153" s="12">
        <v>9</v>
      </c>
      <c r="N153" s="1" t="s">
        <v>75</v>
      </c>
      <c r="O153" s="5">
        <v>133491453.98190001</v>
      </c>
      <c r="P153" s="5">
        <v>-6627083.4100000001</v>
      </c>
      <c r="Q153" s="5">
        <v>2531774.8276</v>
      </c>
      <c r="R153" s="5">
        <v>55042123.817299999</v>
      </c>
      <c r="S153" s="6">
        <f t="shared" si="19"/>
        <v>184438269.2168</v>
      </c>
    </row>
    <row r="154" spans="1:19" ht="24.95" customHeight="1" x14ac:dyDescent="0.2">
      <c r="A154" s="134"/>
      <c r="B154" s="132"/>
      <c r="C154" s="1">
        <v>23</v>
      </c>
      <c r="D154" s="1" t="s">
        <v>213</v>
      </c>
      <c r="E154" s="5">
        <v>112993745.11660001</v>
      </c>
      <c r="F154" s="5">
        <f t="shared" si="12"/>
        <v>-6627083.4100000001</v>
      </c>
      <c r="G154" s="5">
        <v>2143018.9800999998</v>
      </c>
      <c r="H154" s="5">
        <v>58651064.900399998</v>
      </c>
      <c r="I154" s="6">
        <f t="shared" si="18"/>
        <v>167160745.58710003</v>
      </c>
      <c r="J154" s="11"/>
      <c r="K154" s="136"/>
      <c r="L154" s="131"/>
      <c r="M154" s="12">
        <v>10</v>
      </c>
      <c r="N154" s="1" t="s">
        <v>594</v>
      </c>
      <c r="O154" s="5">
        <v>102118929.8818</v>
      </c>
      <c r="P154" s="5">
        <v>-6627083.4100000001</v>
      </c>
      <c r="Q154" s="5">
        <v>1936769.1967</v>
      </c>
      <c r="R154" s="5">
        <v>50589737.551899999</v>
      </c>
      <c r="S154" s="6">
        <f t="shared" si="19"/>
        <v>148018353.22040001</v>
      </c>
    </row>
    <row r="155" spans="1:19" ht="24.95" customHeight="1" x14ac:dyDescent="0.2">
      <c r="A155" s="1"/>
      <c r="B155" s="118" t="s">
        <v>859</v>
      </c>
      <c r="C155" s="119"/>
      <c r="D155" s="120"/>
      <c r="E155" s="14">
        <f>SUM(E132:E154)</f>
        <v>2417363145.3344002</v>
      </c>
      <c r="F155" s="14">
        <f t="shared" ref="F155:I155" si="21">SUM(F132:F154)</f>
        <v>-152422918.42999995</v>
      </c>
      <c r="G155" s="14">
        <f t="shared" si="21"/>
        <v>45847273.200400002</v>
      </c>
      <c r="H155" s="14">
        <f t="shared" si="21"/>
        <v>1231554262.4213998</v>
      </c>
      <c r="I155" s="14">
        <f t="shared" si="21"/>
        <v>3542341762.5261998</v>
      </c>
      <c r="J155" s="11"/>
      <c r="K155" s="136"/>
      <c r="L155" s="131"/>
      <c r="M155" s="12">
        <v>11</v>
      </c>
      <c r="N155" s="1" t="s">
        <v>204</v>
      </c>
      <c r="O155" s="5">
        <v>97747550.042500004</v>
      </c>
      <c r="P155" s="5">
        <v>-6627083.4100000001</v>
      </c>
      <c r="Q155" s="5">
        <v>1853862.3955000001</v>
      </c>
      <c r="R155" s="5">
        <v>50561845.877499998</v>
      </c>
      <c r="S155" s="6">
        <f t="shared" si="19"/>
        <v>143536174.90549999</v>
      </c>
    </row>
    <row r="156" spans="1:19" ht="24.95" customHeight="1" x14ac:dyDescent="0.2">
      <c r="A156" s="134">
        <v>8</v>
      </c>
      <c r="B156" s="130" t="s">
        <v>44</v>
      </c>
      <c r="C156" s="1">
        <v>1</v>
      </c>
      <c r="D156" s="1" t="s">
        <v>214</v>
      </c>
      <c r="E156" s="5">
        <v>94892117.1241</v>
      </c>
      <c r="F156" s="5">
        <f t="shared" si="12"/>
        <v>-6627083.4100000001</v>
      </c>
      <c r="G156" s="5">
        <v>1799706.7701000001</v>
      </c>
      <c r="H156" s="5">
        <v>44179900.037500001</v>
      </c>
      <c r="I156" s="6">
        <f t="shared" si="18"/>
        <v>134244640.52169999</v>
      </c>
      <c r="J156" s="11"/>
      <c r="K156" s="136"/>
      <c r="L156" s="131"/>
      <c r="M156" s="12">
        <v>12</v>
      </c>
      <c r="N156" s="1" t="s">
        <v>595</v>
      </c>
      <c r="O156" s="5">
        <v>103849756.0042</v>
      </c>
      <c r="P156" s="5">
        <v>-6627083.4100000001</v>
      </c>
      <c r="Q156" s="5">
        <v>1969595.7326</v>
      </c>
      <c r="R156" s="5">
        <v>47302676.380400002</v>
      </c>
      <c r="S156" s="6">
        <f t="shared" si="19"/>
        <v>146494944.70719999</v>
      </c>
    </row>
    <row r="157" spans="1:19" ht="24.95" customHeight="1" x14ac:dyDescent="0.2">
      <c r="A157" s="134"/>
      <c r="B157" s="131"/>
      <c r="C157" s="1">
        <v>2</v>
      </c>
      <c r="D157" s="1" t="s">
        <v>215</v>
      </c>
      <c r="E157" s="5">
        <v>91757210.673600003</v>
      </c>
      <c r="F157" s="5">
        <f t="shared" ref="F157:F220" si="22">-6627083.41</f>
        <v>-6627083.4100000001</v>
      </c>
      <c r="G157" s="5">
        <v>1740250.7</v>
      </c>
      <c r="H157" s="5">
        <v>48326571.675800003</v>
      </c>
      <c r="I157" s="6">
        <f t="shared" si="18"/>
        <v>135196949.63940001</v>
      </c>
      <c r="J157" s="11"/>
      <c r="K157" s="137"/>
      <c r="L157" s="132"/>
      <c r="M157" s="12">
        <v>13</v>
      </c>
      <c r="N157" s="1" t="s">
        <v>596</v>
      </c>
      <c r="O157" s="5">
        <v>83366971.939199999</v>
      </c>
      <c r="P157" s="5">
        <v>-6627083.4100000001</v>
      </c>
      <c r="Q157" s="5">
        <v>1581122.9461999999</v>
      </c>
      <c r="R157" s="5">
        <v>42251220.700800002</v>
      </c>
      <c r="S157" s="6">
        <f t="shared" si="19"/>
        <v>120572232.1762</v>
      </c>
    </row>
    <row r="158" spans="1:19" ht="24.95" customHeight="1" x14ac:dyDescent="0.2">
      <c r="A158" s="134"/>
      <c r="B158" s="131"/>
      <c r="C158" s="1">
        <v>3</v>
      </c>
      <c r="D158" s="1" t="s">
        <v>216</v>
      </c>
      <c r="E158" s="5">
        <v>128731391.5389</v>
      </c>
      <c r="F158" s="5">
        <f t="shared" si="22"/>
        <v>-6627083.4100000001</v>
      </c>
      <c r="G158" s="5">
        <v>2441496.3423000001</v>
      </c>
      <c r="H158" s="5">
        <v>62753130.081699997</v>
      </c>
      <c r="I158" s="6">
        <f t="shared" si="18"/>
        <v>187298934.55290002</v>
      </c>
      <c r="J158" s="11"/>
      <c r="K158" s="18"/>
      <c r="L158" s="118" t="s">
        <v>877</v>
      </c>
      <c r="M158" s="119"/>
      <c r="N158" s="120"/>
      <c r="O158" s="14">
        <f>SUM(O145:O157)</f>
        <v>1332049973.0369999</v>
      </c>
      <c r="P158" s="14">
        <f t="shared" ref="P158:S158" si="23">SUM(P145:P157)</f>
        <v>-86152084.329999983</v>
      </c>
      <c r="Q158" s="14">
        <f t="shared" si="23"/>
        <v>25263419.419599999</v>
      </c>
      <c r="R158" s="14">
        <f t="shared" si="23"/>
        <v>649419184.12660003</v>
      </c>
      <c r="S158" s="14">
        <f t="shared" si="23"/>
        <v>1920580492.2532001</v>
      </c>
    </row>
    <row r="159" spans="1:19" ht="24.95" customHeight="1" x14ac:dyDescent="0.2">
      <c r="A159" s="134"/>
      <c r="B159" s="131"/>
      <c r="C159" s="1">
        <v>4</v>
      </c>
      <c r="D159" s="1" t="s">
        <v>217</v>
      </c>
      <c r="E159" s="5">
        <v>74153173.971499994</v>
      </c>
      <c r="F159" s="5">
        <f t="shared" si="22"/>
        <v>-6627083.4100000001</v>
      </c>
      <c r="G159" s="5">
        <v>1406375.7165999999</v>
      </c>
      <c r="H159" s="5">
        <v>41860844.035999998</v>
      </c>
      <c r="I159" s="6">
        <f t="shared" si="18"/>
        <v>110793310.3141</v>
      </c>
      <c r="J159" s="11"/>
      <c r="K159" s="135">
        <v>26</v>
      </c>
      <c r="L159" s="130" t="s">
        <v>62</v>
      </c>
      <c r="M159" s="12">
        <v>1</v>
      </c>
      <c r="N159" s="1" t="s">
        <v>597</v>
      </c>
      <c r="O159" s="5">
        <v>91668181.284999996</v>
      </c>
      <c r="P159" s="5">
        <f t="shared" ref="P159:P182" si="24">-6627083.41</f>
        <v>-6627083.4100000001</v>
      </c>
      <c r="Q159" s="5">
        <v>1738562.1847000001</v>
      </c>
      <c r="R159" s="5">
        <v>48114526.349200003</v>
      </c>
      <c r="S159" s="6">
        <f t="shared" si="19"/>
        <v>134894186.40889999</v>
      </c>
    </row>
    <row r="160" spans="1:19" ht="24.95" customHeight="1" x14ac:dyDescent="0.2">
      <c r="A160" s="134"/>
      <c r="B160" s="131"/>
      <c r="C160" s="1">
        <v>5</v>
      </c>
      <c r="D160" s="1" t="s">
        <v>218</v>
      </c>
      <c r="E160" s="5">
        <v>102634017.2341</v>
      </c>
      <c r="F160" s="5">
        <f t="shared" si="22"/>
        <v>-6627083.4100000001</v>
      </c>
      <c r="G160" s="5">
        <v>1946538.2505000001</v>
      </c>
      <c r="H160" s="5">
        <v>52480899.8521</v>
      </c>
      <c r="I160" s="6">
        <f t="shared" si="18"/>
        <v>150434371.9267</v>
      </c>
      <c r="J160" s="11"/>
      <c r="K160" s="136"/>
      <c r="L160" s="131"/>
      <c r="M160" s="12">
        <v>2</v>
      </c>
      <c r="N160" s="1" t="s">
        <v>598</v>
      </c>
      <c r="O160" s="5">
        <v>78703383.886600003</v>
      </c>
      <c r="P160" s="5">
        <f t="shared" si="24"/>
        <v>-6627083.4100000001</v>
      </c>
      <c r="Q160" s="5">
        <v>1492674.1767</v>
      </c>
      <c r="R160" s="5">
        <v>39857059.422499999</v>
      </c>
      <c r="S160" s="6">
        <f t="shared" si="19"/>
        <v>113426034.0758</v>
      </c>
    </row>
    <row r="161" spans="1:19" ht="24.95" customHeight="1" x14ac:dyDescent="0.2">
      <c r="A161" s="134"/>
      <c r="B161" s="131"/>
      <c r="C161" s="1">
        <v>6</v>
      </c>
      <c r="D161" s="1" t="s">
        <v>219</v>
      </c>
      <c r="E161" s="5">
        <v>73937076.508100003</v>
      </c>
      <c r="F161" s="5">
        <f t="shared" si="22"/>
        <v>-6627083.4100000001</v>
      </c>
      <c r="G161" s="5">
        <v>1402277.2511</v>
      </c>
      <c r="H161" s="5">
        <v>40452806.685400002</v>
      </c>
      <c r="I161" s="6">
        <f t="shared" si="18"/>
        <v>109165077.03460002</v>
      </c>
      <c r="J161" s="11"/>
      <c r="K161" s="136"/>
      <c r="L161" s="131"/>
      <c r="M161" s="12">
        <v>3</v>
      </c>
      <c r="N161" s="1" t="s">
        <v>599</v>
      </c>
      <c r="O161" s="5">
        <v>90131713.728599995</v>
      </c>
      <c r="P161" s="5">
        <f t="shared" si="24"/>
        <v>-6627083.4100000001</v>
      </c>
      <c r="Q161" s="5">
        <v>1709421.8182999999</v>
      </c>
      <c r="R161" s="5">
        <v>54160347.565499999</v>
      </c>
      <c r="S161" s="6">
        <f t="shared" si="19"/>
        <v>139374399.7024</v>
      </c>
    </row>
    <row r="162" spans="1:19" ht="24.95" customHeight="1" x14ac:dyDescent="0.2">
      <c r="A162" s="134"/>
      <c r="B162" s="131"/>
      <c r="C162" s="1">
        <v>7</v>
      </c>
      <c r="D162" s="1" t="s">
        <v>220</v>
      </c>
      <c r="E162" s="5">
        <v>123942528.1593</v>
      </c>
      <c r="F162" s="5">
        <f t="shared" si="22"/>
        <v>-6627083.4100000001</v>
      </c>
      <c r="G162" s="5">
        <v>2350671.6236</v>
      </c>
      <c r="H162" s="5">
        <v>58551550.127599999</v>
      </c>
      <c r="I162" s="6">
        <f t="shared" si="18"/>
        <v>178217666.50050002</v>
      </c>
      <c r="J162" s="11"/>
      <c r="K162" s="136"/>
      <c r="L162" s="131"/>
      <c r="M162" s="12">
        <v>4</v>
      </c>
      <c r="N162" s="1" t="s">
        <v>600</v>
      </c>
      <c r="O162" s="5">
        <v>146721189.87490001</v>
      </c>
      <c r="P162" s="5">
        <f t="shared" si="24"/>
        <v>-6627083.4100000001</v>
      </c>
      <c r="Q162" s="5">
        <v>2782687.6113</v>
      </c>
      <c r="R162" s="5">
        <v>52386655.832599998</v>
      </c>
      <c r="S162" s="6">
        <f t="shared" si="19"/>
        <v>195263449.90880001</v>
      </c>
    </row>
    <row r="163" spans="1:19" ht="24.95" customHeight="1" x14ac:dyDescent="0.2">
      <c r="A163" s="134"/>
      <c r="B163" s="131"/>
      <c r="C163" s="1">
        <v>8</v>
      </c>
      <c r="D163" s="1" t="s">
        <v>221</v>
      </c>
      <c r="E163" s="5">
        <v>82020893.286699995</v>
      </c>
      <c r="F163" s="5">
        <f t="shared" si="22"/>
        <v>-6627083.4100000001</v>
      </c>
      <c r="G163" s="5">
        <v>1555593.4613999999</v>
      </c>
      <c r="H163" s="5">
        <v>44806532.988799997</v>
      </c>
      <c r="I163" s="6">
        <f t="shared" si="18"/>
        <v>121755936.32690001</v>
      </c>
      <c r="J163" s="11"/>
      <c r="K163" s="136"/>
      <c r="L163" s="131"/>
      <c r="M163" s="12">
        <v>5</v>
      </c>
      <c r="N163" s="1" t="s">
        <v>601</v>
      </c>
      <c r="O163" s="5">
        <v>88070230.872799993</v>
      </c>
      <c r="P163" s="5">
        <f t="shared" si="24"/>
        <v>-6627083.4100000001</v>
      </c>
      <c r="Q163" s="5">
        <v>1670324.1063999999</v>
      </c>
      <c r="R163" s="5">
        <v>49695273.322800003</v>
      </c>
      <c r="S163" s="6">
        <f t="shared" si="19"/>
        <v>132808744.89199999</v>
      </c>
    </row>
    <row r="164" spans="1:19" ht="24.95" customHeight="1" x14ac:dyDescent="0.2">
      <c r="A164" s="134"/>
      <c r="B164" s="131"/>
      <c r="C164" s="1">
        <v>9</v>
      </c>
      <c r="D164" s="1" t="s">
        <v>222</v>
      </c>
      <c r="E164" s="5">
        <v>97412248.105000004</v>
      </c>
      <c r="F164" s="5">
        <f t="shared" si="22"/>
        <v>-6627083.4100000001</v>
      </c>
      <c r="G164" s="5">
        <v>1847503.1195</v>
      </c>
      <c r="H164" s="5">
        <v>49933022.741499998</v>
      </c>
      <c r="I164" s="6">
        <f t="shared" si="18"/>
        <v>142565690.55599999</v>
      </c>
      <c r="J164" s="11"/>
      <c r="K164" s="136"/>
      <c r="L164" s="131"/>
      <c r="M164" s="12">
        <v>6</v>
      </c>
      <c r="N164" s="1" t="s">
        <v>602</v>
      </c>
      <c r="O164" s="5">
        <v>92756618.851400003</v>
      </c>
      <c r="P164" s="5">
        <f t="shared" si="24"/>
        <v>-6627083.4100000001</v>
      </c>
      <c r="Q164" s="5">
        <v>1759205.2952000001</v>
      </c>
      <c r="R164" s="5">
        <v>51113045.4146</v>
      </c>
      <c r="S164" s="6">
        <f t="shared" si="19"/>
        <v>139001786.1512</v>
      </c>
    </row>
    <row r="165" spans="1:19" ht="24.95" customHeight="1" x14ac:dyDescent="0.2">
      <c r="A165" s="134"/>
      <c r="B165" s="131"/>
      <c r="C165" s="1">
        <v>10</v>
      </c>
      <c r="D165" s="1" t="s">
        <v>223</v>
      </c>
      <c r="E165" s="5">
        <v>83030503.934400007</v>
      </c>
      <c r="F165" s="5">
        <f t="shared" si="22"/>
        <v>-6627083.4100000001</v>
      </c>
      <c r="G165" s="5">
        <v>1574741.5547</v>
      </c>
      <c r="H165" s="5">
        <v>43684193.887199998</v>
      </c>
      <c r="I165" s="6">
        <f t="shared" si="18"/>
        <v>121662355.96630001</v>
      </c>
      <c r="J165" s="11"/>
      <c r="K165" s="136"/>
      <c r="L165" s="131"/>
      <c r="M165" s="12">
        <v>7</v>
      </c>
      <c r="N165" s="1" t="s">
        <v>603</v>
      </c>
      <c r="O165" s="5">
        <v>87857926.608999997</v>
      </c>
      <c r="P165" s="5">
        <f t="shared" si="24"/>
        <v>-6627083.4100000001</v>
      </c>
      <c r="Q165" s="5">
        <v>1666297.5821</v>
      </c>
      <c r="R165" s="5">
        <v>47519394.583099999</v>
      </c>
      <c r="S165" s="6">
        <f t="shared" si="19"/>
        <v>130416535.3642</v>
      </c>
    </row>
    <row r="166" spans="1:19" ht="24.95" customHeight="1" x14ac:dyDescent="0.2">
      <c r="A166" s="134"/>
      <c r="B166" s="131"/>
      <c r="C166" s="1">
        <v>11</v>
      </c>
      <c r="D166" s="1" t="s">
        <v>224</v>
      </c>
      <c r="E166" s="5">
        <v>119630148.2668</v>
      </c>
      <c r="F166" s="5">
        <f t="shared" si="22"/>
        <v>-6627083.4100000001</v>
      </c>
      <c r="G166" s="5">
        <v>2268883.8047000002</v>
      </c>
      <c r="H166" s="5">
        <v>63445062.364799999</v>
      </c>
      <c r="I166" s="6">
        <f t="shared" si="18"/>
        <v>178717011.02630001</v>
      </c>
      <c r="J166" s="11"/>
      <c r="K166" s="136"/>
      <c r="L166" s="131"/>
      <c r="M166" s="12">
        <v>8</v>
      </c>
      <c r="N166" s="1" t="s">
        <v>604</v>
      </c>
      <c r="O166" s="5">
        <v>78506623.892100006</v>
      </c>
      <c r="P166" s="5">
        <f t="shared" si="24"/>
        <v>-6627083.4100000001</v>
      </c>
      <c r="Q166" s="5">
        <v>1488942.4622</v>
      </c>
      <c r="R166" s="5">
        <v>43527931.909400001</v>
      </c>
      <c r="S166" s="6">
        <f t="shared" si="19"/>
        <v>116896414.85370001</v>
      </c>
    </row>
    <row r="167" spans="1:19" ht="24.95" customHeight="1" x14ac:dyDescent="0.2">
      <c r="A167" s="134"/>
      <c r="B167" s="131"/>
      <c r="C167" s="1">
        <v>12</v>
      </c>
      <c r="D167" s="1" t="s">
        <v>225</v>
      </c>
      <c r="E167" s="5">
        <v>84723981.464599997</v>
      </c>
      <c r="F167" s="5">
        <f t="shared" si="22"/>
        <v>-6627083.4100000001</v>
      </c>
      <c r="G167" s="5">
        <v>1606859.7439999999</v>
      </c>
      <c r="H167" s="5">
        <v>46382139.144000001</v>
      </c>
      <c r="I167" s="6">
        <f t="shared" si="18"/>
        <v>126085896.94260001</v>
      </c>
      <c r="J167" s="11"/>
      <c r="K167" s="136"/>
      <c r="L167" s="131"/>
      <c r="M167" s="12">
        <v>9</v>
      </c>
      <c r="N167" s="1" t="s">
        <v>605</v>
      </c>
      <c r="O167" s="5">
        <v>84713166.556299999</v>
      </c>
      <c r="P167" s="5">
        <f t="shared" si="24"/>
        <v>-6627083.4100000001</v>
      </c>
      <c r="Q167" s="5">
        <v>1606654.6303999999</v>
      </c>
      <c r="R167" s="5">
        <v>46940779.0634</v>
      </c>
      <c r="S167" s="6">
        <f t="shared" si="19"/>
        <v>126633516.84010001</v>
      </c>
    </row>
    <row r="168" spans="1:19" ht="24.95" customHeight="1" x14ac:dyDescent="0.2">
      <c r="A168" s="134"/>
      <c r="B168" s="131"/>
      <c r="C168" s="1">
        <v>13</v>
      </c>
      <c r="D168" s="1" t="s">
        <v>226</v>
      </c>
      <c r="E168" s="5">
        <v>97751740.807799995</v>
      </c>
      <c r="F168" s="5">
        <f t="shared" si="22"/>
        <v>-6627083.4100000001</v>
      </c>
      <c r="G168" s="5">
        <v>1853941.8768</v>
      </c>
      <c r="H168" s="5">
        <v>56323606.929099999</v>
      </c>
      <c r="I168" s="6">
        <f t="shared" si="18"/>
        <v>149302206.20370001</v>
      </c>
      <c r="J168" s="11"/>
      <c r="K168" s="136"/>
      <c r="L168" s="131"/>
      <c r="M168" s="12">
        <v>10</v>
      </c>
      <c r="N168" s="1" t="s">
        <v>606</v>
      </c>
      <c r="O168" s="5">
        <v>93292992.920900002</v>
      </c>
      <c r="P168" s="5">
        <f t="shared" si="24"/>
        <v>-6627083.4100000001</v>
      </c>
      <c r="Q168" s="5">
        <v>1769378.0689999999</v>
      </c>
      <c r="R168" s="5">
        <v>50196776.566200003</v>
      </c>
      <c r="S168" s="6">
        <f t="shared" si="19"/>
        <v>138632064.14610001</v>
      </c>
    </row>
    <row r="169" spans="1:19" ht="24.95" customHeight="1" x14ac:dyDescent="0.2">
      <c r="A169" s="134"/>
      <c r="B169" s="131"/>
      <c r="C169" s="1">
        <v>14</v>
      </c>
      <c r="D169" s="1" t="s">
        <v>227</v>
      </c>
      <c r="E169" s="5">
        <v>86407445.710600004</v>
      </c>
      <c r="F169" s="5">
        <f t="shared" si="22"/>
        <v>-6627083.4100000001</v>
      </c>
      <c r="G169" s="5">
        <v>1638788.0231000001</v>
      </c>
      <c r="H169" s="5">
        <v>43068061.331</v>
      </c>
      <c r="I169" s="6">
        <f t="shared" si="18"/>
        <v>124487211.65470001</v>
      </c>
      <c r="J169" s="11"/>
      <c r="K169" s="136"/>
      <c r="L169" s="131"/>
      <c r="M169" s="12">
        <v>11</v>
      </c>
      <c r="N169" s="1" t="s">
        <v>607</v>
      </c>
      <c r="O169" s="5">
        <v>91128101.599399999</v>
      </c>
      <c r="P169" s="5">
        <f t="shared" si="24"/>
        <v>-6627083.4100000001</v>
      </c>
      <c r="Q169" s="5">
        <v>1728319.1307999999</v>
      </c>
      <c r="R169" s="5">
        <v>45622870.103799999</v>
      </c>
      <c r="S169" s="6">
        <f t="shared" si="19"/>
        <v>131852207.42399999</v>
      </c>
    </row>
    <row r="170" spans="1:19" ht="24.95" customHeight="1" x14ac:dyDescent="0.2">
      <c r="A170" s="134"/>
      <c r="B170" s="131"/>
      <c r="C170" s="1">
        <v>15</v>
      </c>
      <c r="D170" s="1" t="s">
        <v>228</v>
      </c>
      <c r="E170" s="5">
        <v>79519005.273599997</v>
      </c>
      <c r="F170" s="5">
        <f t="shared" si="22"/>
        <v>-6627083.4100000001</v>
      </c>
      <c r="G170" s="5">
        <v>1508143.1048000001</v>
      </c>
      <c r="H170" s="5">
        <v>39872222.341600001</v>
      </c>
      <c r="I170" s="6">
        <f t="shared" si="18"/>
        <v>114272287.31</v>
      </c>
      <c r="J170" s="11"/>
      <c r="K170" s="136"/>
      <c r="L170" s="131"/>
      <c r="M170" s="12">
        <v>12</v>
      </c>
      <c r="N170" s="1" t="s">
        <v>608</v>
      </c>
      <c r="O170" s="5">
        <v>106038556.92730001</v>
      </c>
      <c r="P170" s="5">
        <f t="shared" si="24"/>
        <v>-6627083.4100000001</v>
      </c>
      <c r="Q170" s="5">
        <v>2011108.1359999999</v>
      </c>
      <c r="R170" s="5">
        <v>56537812.014600001</v>
      </c>
      <c r="S170" s="6">
        <f t="shared" si="19"/>
        <v>157960393.66790003</v>
      </c>
    </row>
    <row r="171" spans="1:19" ht="24.95" customHeight="1" x14ac:dyDescent="0.2">
      <c r="A171" s="134"/>
      <c r="B171" s="131"/>
      <c r="C171" s="1">
        <v>16</v>
      </c>
      <c r="D171" s="1" t="s">
        <v>229</v>
      </c>
      <c r="E171" s="5">
        <v>116517599.9462</v>
      </c>
      <c r="F171" s="5">
        <f t="shared" si="22"/>
        <v>-6627083.4100000001</v>
      </c>
      <c r="G171" s="5">
        <v>2209851.7749000001</v>
      </c>
      <c r="H171" s="5">
        <v>50347132.071800001</v>
      </c>
      <c r="I171" s="6">
        <f t="shared" si="18"/>
        <v>162447500.3829</v>
      </c>
      <c r="J171" s="11"/>
      <c r="K171" s="136"/>
      <c r="L171" s="131"/>
      <c r="M171" s="12">
        <v>13</v>
      </c>
      <c r="N171" s="1" t="s">
        <v>609</v>
      </c>
      <c r="O171" s="5">
        <v>108622829.3432</v>
      </c>
      <c r="P171" s="5">
        <f t="shared" si="24"/>
        <v>-6627083.4100000001</v>
      </c>
      <c r="Q171" s="5">
        <v>2060120.9802999999</v>
      </c>
      <c r="R171" s="5">
        <v>53446320.701200001</v>
      </c>
      <c r="S171" s="6">
        <f t="shared" si="19"/>
        <v>157502187.61469999</v>
      </c>
    </row>
    <row r="172" spans="1:19" ht="24.95" customHeight="1" x14ac:dyDescent="0.2">
      <c r="A172" s="134"/>
      <c r="B172" s="131"/>
      <c r="C172" s="1">
        <v>17</v>
      </c>
      <c r="D172" s="1" t="s">
        <v>230</v>
      </c>
      <c r="E172" s="5">
        <v>120083231.2604</v>
      </c>
      <c r="F172" s="5">
        <f t="shared" si="22"/>
        <v>-6627083.4100000001</v>
      </c>
      <c r="G172" s="5">
        <v>2277476.895</v>
      </c>
      <c r="H172" s="5">
        <v>55520764.223099999</v>
      </c>
      <c r="I172" s="6">
        <f t="shared" si="18"/>
        <v>171254388.96849999</v>
      </c>
      <c r="J172" s="11"/>
      <c r="K172" s="136"/>
      <c r="L172" s="131"/>
      <c r="M172" s="12">
        <v>14</v>
      </c>
      <c r="N172" s="1" t="s">
        <v>610</v>
      </c>
      <c r="O172" s="5">
        <v>120274300.4832</v>
      </c>
      <c r="P172" s="5">
        <f t="shared" si="24"/>
        <v>-6627083.4100000001</v>
      </c>
      <c r="Q172" s="5">
        <v>2281100.6793999998</v>
      </c>
      <c r="R172" s="5">
        <v>55390753.233000003</v>
      </c>
      <c r="S172" s="6">
        <f t="shared" si="19"/>
        <v>171319070.98559999</v>
      </c>
    </row>
    <row r="173" spans="1:19" ht="24.95" customHeight="1" x14ac:dyDescent="0.2">
      <c r="A173" s="134"/>
      <c r="B173" s="131"/>
      <c r="C173" s="1">
        <v>18</v>
      </c>
      <c r="D173" s="1" t="s">
        <v>231</v>
      </c>
      <c r="E173" s="5">
        <v>66862401.954099998</v>
      </c>
      <c r="F173" s="5">
        <f t="shared" si="22"/>
        <v>-6627083.4100000001</v>
      </c>
      <c r="G173" s="5">
        <v>1268100.2501000001</v>
      </c>
      <c r="H173" s="5">
        <v>39402220.283399999</v>
      </c>
      <c r="I173" s="6">
        <f t="shared" si="18"/>
        <v>100905639.0776</v>
      </c>
      <c r="J173" s="11"/>
      <c r="K173" s="136"/>
      <c r="L173" s="131"/>
      <c r="M173" s="12">
        <v>15</v>
      </c>
      <c r="N173" s="1" t="s">
        <v>611</v>
      </c>
      <c r="O173" s="5">
        <v>141916196.48910001</v>
      </c>
      <c r="P173" s="5">
        <f t="shared" si="24"/>
        <v>-6627083.4100000001</v>
      </c>
      <c r="Q173" s="5">
        <v>2691556.9737999998</v>
      </c>
      <c r="R173" s="5">
        <v>57096192.3979</v>
      </c>
      <c r="S173" s="6">
        <f t="shared" si="19"/>
        <v>195076862.4508</v>
      </c>
    </row>
    <row r="174" spans="1:19" ht="24.95" customHeight="1" x14ac:dyDescent="0.2">
      <c r="A174" s="134"/>
      <c r="B174" s="131"/>
      <c r="C174" s="1">
        <v>19</v>
      </c>
      <c r="D174" s="1" t="s">
        <v>232</v>
      </c>
      <c r="E174" s="5">
        <v>90076660.800999999</v>
      </c>
      <c r="F174" s="5">
        <f t="shared" si="22"/>
        <v>-6627083.4100000001</v>
      </c>
      <c r="G174" s="5">
        <v>1708377.6943999999</v>
      </c>
      <c r="H174" s="5">
        <v>44545007.5242</v>
      </c>
      <c r="I174" s="6">
        <f t="shared" si="18"/>
        <v>129702962.60960001</v>
      </c>
      <c r="J174" s="11"/>
      <c r="K174" s="136"/>
      <c r="L174" s="131"/>
      <c r="M174" s="12">
        <v>16</v>
      </c>
      <c r="N174" s="1" t="s">
        <v>612</v>
      </c>
      <c r="O174" s="5">
        <v>89880097.739600003</v>
      </c>
      <c r="P174" s="5">
        <f t="shared" si="24"/>
        <v>-6627083.4100000001</v>
      </c>
      <c r="Q174" s="5">
        <v>1704649.7148</v>
      </c>
      <c r="R174" s="5">
        <v>55609402.084299996</v>
      </c>
      <c r="S174" s="6">
        <f t="shared" si="19"/>
        <v>140567066.12870002</v>
      </c>
    </row>
    <row r="175" spans="1:19" ht="24.95" customHeight="1" x14ac:dyDescent="0.2">
      <c r="A175" s="134"/>
      <c r="B175" s="131"/>
      <c r="C175" s="1">
        <v>20</v>
      </c>
      <c r="D175" s="1" t="s">
        <v>233</v>
      </c>
      <c r="E175" s="5">
        <v>106595966.8117</v>
      </c>
      <c r="F175" s="5">
        <f t="shared" si="22"/>
        <v>-6627083.4100000001</v>
      </c>
      <c r="G175" s="5">
        <v>2021679.8713</v>
      </c>
      <c r="H175" s="5">
        <v>48560642.9824</v>
      </c>
      <c r="I175" s="6">
        <f t="shared" si="18"/>
        <v>150551206.2554</v>
      </c>
      <c r="J175" s="11"/>
      <c r="K175" s="136"/>
      <c r="L175" s="131"/>
      <c r="M175" s="12">
        <v>17</v>
      </c>
      <c r="N175" s="1" t="s">
        <v>613</v>
      </c>
      <c r="O175" s="5">
        <v>121994336.37989999</v>
      </c>
      <c r="P175" s="5">
        <f t="shared" si="24"/>
        <v>-6627083.4100000001</v>
      </c>
      <c r="Q175" s="5">
        <v>2313722.5699</v>
      </c>
      <c r="R175" s="5">
        <v>60368268.6307</v>
      </c>
      <c r="S175" s="6">
        <f t="shared" si="19"/>
        <v>178049244.17050001</v>
      </c>
    </row>
    <row r="176" spans="1:19" ht="24.95" customHeight="1" x14ac:dyDescent="0.2">
      <c r="A176" s="134"/>
      <c r="B176" s="131"/>
      <c r="C176" s="1">
        <v>21</v>
      </c>
      <c r="D176" s="1" t="s">
        <v>234</v>
      </c>
      <c r="E176" s="5">
        <v>155229199.48429999</v>
      </c>
      <c r="F176" s="5">
        <f t="shared" si="22"/>
        <v>-6627083.4100000001</v>
      </c>
      <c r="G176" s="5">
        <v>2944048.9862000002</v>
      </c>
      <c r="H176" s="5">
        <v>90262633.841800004</v>
      </c>
      <c r="I176" s="6">
        <f t="shared" si="18"/>
        <v>241808798.9023</v>
      </c>
      <c r="J176" s="11"/>
      <c r="K176" s="136"/>
      <c r="L176" s="131"/>
      <c r="M176" s="12">
        <v>18</v>
      </c>
      <c r="N176" s="1" t="s">
        <v>614</v>
      </c>
      <c r="O176" s="5">
        <v>82404553.0836</v>
      </c>
      <c r="P176" s="5">
        <f t="shared" si="24"/>
        <v>-6627083.4100000001</v>
      </c>
      <c r="Q176" s="5">
        <v>1562869.8838</v>
      </c>
      <c r="R176" s="5">
        <v>44914530.953400001</v>
      </c>
      <c r="S176" s="6">
        <f t="shared" si="19"/>
        <v>122254870.5108</v>
      </c>
    </row>
    <row r="177" spans="1:19" ht="24.95" customHeight="1" x14ac:dyDescent="0.2">
      <c r="A177" s="134"/>
      <c r="B177" s="131"/>
      <c r="C177" s="1">
        <v>22</v>
      </c>
      <c r="D177" s="1" t="s">
        <v>235</v>
      </c>
      <c r="E177" s="5">
        <v>96934285.643800005</v>
      </c>
      <c r="F177" s="5">
        <f t="shared" si="22"/>
        <v>-6627083.4100000001</v>
      </c>
      <c r="G177" s="5">
        <v>1838438.1697</v>
      </c>
      <c r="H177" s="5">
        <v>47372676.411700003</v>
      </c>
      <c r="I177" s="6">
        <f t="shared" si="18"/>
        <v>139518316.8152</v>
      </c>
      <c r="J177" s="11"/>
      <c r="K177" s="136"/>
      <c r="L177" s="131"/>
      <c r="M177" s="12">
        <v>19</v>
      </c>
      <c r="N177" s="1" t="s">
        <v>615</v>
      </c>
      <c r="O177" s="5">
        <v>94838149.566499993</v>
      </c>
      <c r="P177" s="5">
        <f t="shared" si="24"/>
        <v>-6627083.4100000001</v>
      </c>
      <c r="Q177" s="5">
        <v>1798683.2311</v>
      </c>
      <c r="R177" s="5">
        <v>50868583.092100002</v>
      </c>
      <c r="S177" s="6">
        <f t="shared" si="19"/>
        <v>140878332.4797</v>
      </c>
    </row>
    <row r="178" spans="1:19" ht="24.95" customHeight="1" x14ac:dyDescent="0.2">
      <c r="A178" s="134"/>
      <c r="B178" s="131"/>
      <c r="C178" s="1">
        <v>23</v>
      </c>
      <c r="D178" s="1" t="s">
        <v>236</v>
      </c>
      <c r="E178" s="5">
        <v>90267075.481099993</v>
      </c>
      <c r="F178" s="5">
        <f t="shared" si="22"/>
        <v>-6627083.4100000001</v>
      </c>
      <c r="G178" s="5">
        <v>1711989.0648000001</v>
      </c>
      <c r="H178" s="5">
        <v>45981811.582199998</v>
      </c>
      <c r="I178" s="6">
        <f t="shared" si="18"/>
        <v>131333792.71809998</v>
      </c>
      <c r="J178" s="11"/>
      <c r="K178" s="136"/>
      <c r="L178" s="131"/>
      <c r="M178" s="12">
        <v>20</v>
      </c>
      <c r="N178" s="1" t="s">
        <v>616</v>
      </c>
      <c r="O178" s="5">
        <v>109385184.2747</v>
      </c>
      <c r="P178" s="5">
        <f t="shared" si="24"/>
        <v>-6627083.4100000001</v>
      </c>
      <c r="Q178" s="5">
        <v>2074579.6664</v>
      </c>
      <c r="R178" s="5">
        <v>53476509.336999997</v>
      </c>
      <c r="S178" s="6">
        <f t="shared" si="19"/>
        <v>158309189.86809999</v>
      </c>
    </row>
    <row r="179" spans="1:19" ht="24.95" customHeight="1" x14ac:dyDescent="0.2">
      <c r="A179" s="134"/>
      <c r="B179" s="131"/>
      <c r="C179" s="1">
        <v>24</v>
      </c>
      <c r="D179" s="1" t="s">
        <v>237</v>
      </c>
      <c r="E179" s="5">
        <v>88109224.213799998</v>
      </c>
      <c r="F179" s="5">
        <f t="shared" si="22"/>
        <v>-6627083.4100000001</v>
      </c>
      <c r="G179" s="5">
        <v>1671063.6470999999</v>
      </c>
      <c r="H179" s="5">
        <v>45237705.461099997</v>
      </c>
      <c r="I179" s="6">
        <f t="shared" si="18"/>
        <v>128390909.912</v>
      </c>
      <c r="J179" s="11"/>
      <c r="K179" s="136"/>
      <c r="L179" s="131"/>
      <c r="M179" s="12">
        <v>21</v>
      </c>
      <c r="N179" s="1" t="s">
        <v>617</v>
      </c>
      <c r="O179" s="5">
        <v>102901979.33759999</v>
      </c>
      <c r="P179" s="5">
        <f t="shared" si="24"/>
        <v>-6627083.4100000001</v>
      </c>
      <c r="Q179" s="5">
        <v>1951620.3714000001</v>
      </c>
      <c r="R179" s="5">
        <v>52833797.6558</v>
      </c>
      <c r="S179" s="6">
        <f t="shared" si="19"/>
        <v>151060313.95480001</v>
      </c>
    </row>
    <row r="180" spans="1:19" ht="24.95" customHeight="1" x14ac:dyDescent="0.2">
      <c r="A180" s="134"/>
      <c r="B180" s="131"/>
      <c r="C180" s="1">
        <v>25</v>
      </c>
      <c r="D180" s="1" t="s">
        <v>238</v>
      </c>
      <c r="E180" s="5">
        <v>100767770.5363</v>
      </c>
      <c r="F180" s="5">
        <f t="shared" si="22"/>
        <v>-6627083.4100000001</v>
      </c>
      <c r="G180" s="5">
        <v>1911143.3524</v>
      </c>
      <c r="H180" s="5">
        <v>59152916.503200002</v>
      </c>
      <c r="I180" s="6">
        <f t="shared" si="18"/>
        <v>155204746.98190001</v>
      </c>
      <c r="J180" s="11"/>
      <c r="K180" s="136"/>
      <c r="L180" s="131"/>
      <c r="M180" s="12">
        <v>22</v>
      </c>
      <c r="N180" s="1" t="s">
        <v>618</v>
      </c>
      <c r="O180" s="5">
        <v>121645906.035</v>
      </c>
      <c r="P180" s="5">
        <f t="shared" si="24"/>
        <v>-6627083.4100000001</v>
      </c>
      <c r="Q180" s="5">
        <v>2307114.3028000002</v>
      </c>
      <c r="R180" s="5">
        <v>59325557.524999999</v>
      </c>
      <c r="S180" s="6">
        <f t="shared" si="19"/>
        <v>176651494.45280001</v>
      </c>
    </row>
    <row r="181" spans="1:19" ht="24.95" customHeight="1" x14ac:dyDescent="0.2">
      <c r="A181" s="134"/>
      <c r="B181" s="131"/>
      <c r="C181" s="1">
        <v>26</v>
      </c>
      <c r="D181" s="1" t="s">
        <v>239</v>
      </c>
      <c r="E181" s="5">
        <v>87592287.179499999</v>
      </c>
      <c r="F181" s="5">
        <f t="shared" si="22"/>
        <v>-6627083.4100000001</v>
      </c>
      <c r="G181" s="5">
        <v>1661259.5126</v>
      </c>
      <c r="H181" s="5">
        <v>44138226.594599999</v>
      </c>
      <c r="I181" s="6">
        <f t="shared" si="18"/>
        <v>126764689.87670001</v>
      </c>
      <c r="J181" s="11"/>
      <c r="K181" s="136"/>
      <c r="L181" s="131"/>
      <c r="M181" s="12">
        <v>23</v>
      </c>
      <c r="N181" s="1" t="s">
        <v>619</v>
      </c>
      <c r="O181" s="5">
        <v>88962705.690300003</v>
      </c>
      <c r="P181" s="5">
        <f t="shared" si="24"/>
        <v>-6627083.4100000001</v>
      </c>
      <c r="Q181" s="5">
        <v>1687250.6228</v>
      </c>
      <c r="R181" s="5">
        <v>57266386.301299997</v>
      </c>
      <c r="S181" s="6">
        <f t="shared" si="19"/>
        <v>141289259.2044</v>
      </c>
    </row>
    <row r="182" spans="1:19" ht="24.95" customHeight="1" x14ac:dyDescent="0.2">
      <c r="A182" s="134"/>
      <c r="B182" s="132"/>
      <c r="C182" s="1">
        <v>27</v>
      </c>
      <c r="D182" s="1" t="s">
        <v>240</v>
      </c>
      <c r="E182" s="5">
        <v>84952764.502700001</v>
      </c>
      <c r="F182" s="5">
        <f t="shared" si="22"/>
        <v>-6627083.4100000001</v>
      </c>
      <c r="G182" s="5">
        <v>1611198.8018</v>
      </c>
      <c r="H182" s="5">
        <v>44413643.206799999</v>
      </c>
      <c r="I182" s="6">
        <f t="shared" si="18"/>
        <v>124350523.1013</v>
      </c>
      <c r="J182" s="11"/>
      <c r="K182" s="136"/>
      <c r="L182" s="131"/>
      <c r="M182" s="12">
        <v>24</v>
      </c>
      <c r="N182" s="1" t="s">
        <v>620</v>
      </c>
      <c r="O182" s="5">
        <v>72401521.615199998</v>
      </c>
      <c r="P182" s="5">
        <f t="shared" si="24"/>
        <v>-6627083.4100000001</v>
      </c>
      <c r="Q182" s="5">
        <v>1373154.1941</v>
      </c>
      <c r="R182" s="5">
        <v>42715245.083099999</v>
      </c>
      <c r="S182" s="6">
        <f t="shared" si="19"/>
        <v>109862837.4824</v>
      </c>
    </row>
    <row r="183" spans="1:19" ht="24.95" customHeight="1" x14ac:dyDescent="0.2">
      <c r="A183" s="1"/>
      <c r="B183" s="118" t="s">
        <v>860</v>
      </c>
      <c r="C183" s="119"/>
      <c r="D183" s="120"/>
      <c r="E183" s="14">
        <f>SUM(E156:E182)</f>
        <v>2624531949.8740001</v>
      </c>
      <c r="F183" s="14">
        <f t="shared" ref="F183:I183" si="25">SUM(F156:F182)</f>
        <v>-178931252.06999993</v>
      </c>
      <c r="G183" s="14">
        <f t="shared" si="25"/>
        <v>49776399.363499984</v>
      </c>
      <c r="H183" s="14">
        <f t="shared" si="25"/>
        <v>1351055924.9104002</v>
      </c>
      <c r="I183" s="14">
        <f t="shared" si="25"/>
        <v>3846433022.0779009</v>
      </c>
      <c r="J183" s="11"/>
      <c r="K183" s="137"/>
      <c r="L183" s="132"/>
      <c r="M183" s="12">
        <v>25</v>
      </c>
      <c r="N183" s="1" t="s">
        <v>621</v>
      </c>
      <c r="O183" s="5">
        <v>80705302.532600001</v>
      </c>
      <c r="P183" s="5">
        <f>-6627083.41</f>
        <v>-6627083.4100000001</v>
      </c>
      <c r="Q183" s="5">
        <v>1530642.2045</v>
      </c>
      <c r="R183" s="5">
        <v>42522628.461099997</v>
      </c>
      <c r="S183" s="6">
        <f t="shared" si="19"/>
        <v>118131489.78820001</v>
      </c>
    </row>
    <row r="184" spans="1:19" ht="24.95" customHeight="1" x14ac:dyDescent="0.2">
      <c r="A184" s="134">
        <v>9</v>
      </c>
      <c r="B184" s="130" t="s">
        <v>45</v>
      </c>
      <c r="C184" s="1">
        <v>1</v>
      </c>
      <c r="D184" s="1" t="s">
        <v>241</v>
      </c>
      <c r="E184" s="5">
        <v>90061213.404499993</v>
      </c>
      <c r="F184" s="5">
        <f t="shared" si="22"/>
        <v>-6627083.4100000001</v>
      </c>
      <c r="G184" s="5">
        <v>1708084.7217999999</v>
      </c>
      <c r="H184" s="5">
        <v>49535559.380500004</v>
      </c>
      <c r="I184" s="6">
        <f t="shared" si="18"/>
        <v>134677774.0968</v>
      </c>
      <c r="J184" s="11"/>
      <c r="K184" s="18"/>
      <c r="L184" s="118" t="s">
        <v>878</v>
      </c>
      <c r="M184" s="119"/>
      <c r="N184" s="120"/>
      <c r="O184" s="14">
        <f>SUM(O159:O183)</f>
        <v>2465521749.5748</v>
      </c>
      <c r="P184" s="14">
        <f t="shared" ref="P184:S184" si="26">SUM(P159:P183)</f>
        <v>-165677085.24999994</v>
      </c>
      <c r="Q184" s="14">
        <f t="shared" si="26"/>
        <v>46760640.598199993</v>
      </c>
      <c r="R184" s="14">
        <f t="shared" si="26"/>
        <v>1271506647.6036003</v>
      </c>
      <c r="S184" s="14">
        <f t="shared" si="26"/>
        <v>3618111952.5266004</v>
      </c>
    </row>
    <row r="185" spans="1:19" ht="24.95" customHeight="1" x14ac:dyDescent="0.2">
      <c r="A185" s="134"/>
      <c r="B185" s="131"/>
      <c r="C185" s="1">
        <v>2</v>
      </c>
      <c r="D185" s="1" t="s">
        <v>242</v>
      </c>
      <c r="E185" s="5">
        <v>113205852.6771</v>
      </c>
      <c r="F185" s="5">
        <f t="shared" si="22"/>
        <v>-6627083.4100000001</v>
      </c>
      <c r="G185" s="5">
        <v>2147041.7738000001</v>
      </c>
      <c r="H185" s="5">
        <v>50227163.526199996</v>
      </c>
      <c r="I185" s="6">
        <f t="shared" si="18"/>
        <v>158952974.56709999</v>
      </c>
      <c r="J185" s="11"/>
      <c r="K185" s="135">
        <v>27</v>
      </c>
      <c r="L185" s="130" t="s">
        <v>63</v>
      </c>
      <c r="M185" s="12">
        <v>1</v>
      </c>
      <c r="N185" s="1" t="s">
        <v>622</v>
      </c>
      <c r="O185" s="5">
        <v>90609033.529799998</v>
      </c>
      <c r="P185" s="5">
        <f t="shared" ref="P185:P203" si="27">-6627083.41</f>
        <v>-6627083.4100000001</v>
      </c>
      <c r="Q185" s="5">
        <v>1718474.5795</v>
      </c>
      <c r="R185" s="5">
        <v>57125929.578500003</v>
      </c>
      <c r="S185" s="6">
        <f t="shared" si="19"/>
        <v>142826354.27780002</v>
      </c>
    </row>
    <row r="186" spans="1:19" ht="24.95" customHeight="1" x14ac:dyDescent="0.2">
      <c r="A186" s="134"/>
      <c r="B186" s="131"/>
      <c r="C186" s="1">
        <v>3</v>
      </c>
      <c r="D186" s="1" t="s">
        <v>243</v>
      </c>
      <c r="E186" s="5">
        <v>108371336.6882</v>
      </c>
      <c r="F186" s="5">
        <f t="shared" si="22"/>
        <v>-6627083.4100000001</v>
      </c>
      <c r="G186" s="5">
        <v>2055351.216</v>
      </c>
      <c r="H186" s="5">
        <v>63382189.717299998</v>
      </c>
      <c r="I186" s="6">
        <f t="shared" si="18"/>
        <v>167181794.21149999</v>
      </c>
      <c r="J186" s="11"/>
      <c r="K186" s="136"/>
      <c r="L186" s="131"/>
      <c r="M186" s="12">
        <v>2</v>
      </c>
      <c r="N186" s="1" t="s">
        <v>623</v>
      </c>
      <c r="O186" s="5">
        <v>93539962.946199998</v>
      </c>
      <c r="P186" s="5">
        <f t="shared" si="27"/>
        <v>-6627083.4100000001</v>
      </c>
      <c r="Q186" s="5">
        <v>1774062.0578999999</v>
      </c>
      <c r="R186" s="5">
        <v>62479927.890799999</v>
      </c>
      <c r="S186" s="6">
        <f t="shared" si="19"/>
        <v>151166869.4849</v>
      </c>
    </row>
    <row r="187" spans="1:19" ht="24.95" customHeight="1" x14ac:dyDescent="0.2">
      <c r="A187" s="134"/>
      <c r="B187" s="131"/>
      <c r="C187" s="1">
        <v>4</v>
      </c>
      <c r="D187" s="1" t="s">
        <v>244</v>
      </c>
      <c r="E187" s="5">
        <v>69923084.097000003</v>
      </c>
      <c r="F187" s="5">
        <f t="shared" si="22"/>
        <v>-6627083.4100000001</v>
      </c>
      <c r="G187" s="5">
        <v>1326148.5952999999</v>
      </c>
      <c r="H187" s="5">
        <v>37239487.381399997</v>
      </c>
      <c r="I187" s="6">
        <f t="shared" si="18"/>
        <v>101861636.6637</v>
      </c>
      <c r="J187" s="11"/>
      <c r="K187" s="136"/>
      <c r="L187" s="131"/>
      <c r="M187" s="12">
        <v>3</v>
      </c>
      <c r="N187" s="1" t="s">
        <v>624</v>
      </c>
      <c r="O187" s="5">
        <v>143774019.6437</v>
      </c>
      <c r="P187" s="5">
        <f t="shared" si="27"/>
        <v>-6627083.4100000001</v>
      </c>
      <c r="Q187" s="5">
        <v>2726792.1124999998</v>
      </c>
      <c r="R187" s="5">
        <v>92699955.505999997</v>
      </c>
      <c r="S187" s="6">
        <f t="shared" si="19"/>
        <v>232573683.85220003</v>
      </c>
    </row>
    <row r="188" spans="1:19" ht="24.95" customHeight="1" x14ac:dyDescent="0.2">
      <c r="A188" s="134"/>
      <c r="B188" s="131"/>
      <c r="C188" s="1">
        <v>5</v>
      </c>
      <c r="D188" s="1" t="s">
        <v>245</v>
      </c>
      <c r="E188" s="5">
        <v>83528129.948400006</v>
      </c>
      <c r="F188" s="5">
        <f t="shared" si="22"/>
        <v>-6627083.4100000001</v>
      </c>
      <c r="G188" s="5">
        <v>1584179.4399000001</v>
      </c>
      <c r="H188" s="5">
        <v>45271961.468000002</v>
      </c>
      <c r="I188" s="6">
        <f t="shared" si="18"/>
        <v>123757187.4463</v>
      </c>
      <c r="J188" s="11"/>
      <c r="K188" s="136"/>
      <c r="L188" s="131"/>
      <c r="M188" s="12">
        <v>4</v>
      </c>
      <c r="N188" s="1" t="s">
        <v>625</v>
      </c>
      <c r="O188" s="5">
        <v>94532624.868300006</v>
      </c>
      <c r="P188" s="5">
        <f t="shared" si="27"/>
        <v>-6627083.4100000001</v>
      </c>
      <c r="Q188" s="5">
        <v>1792888.7047999999</v>
      </c>
      <c r="R188" s="5">
        <v>54992708.693700001</v>
      </c>
      <c r="S188" s="6">
        <f t="shared" si="19"/>
        <v>144691138.85680002</v>
      </c>
    </row>
    <row r="189" spans="1:19" ht="24.95" customHeight="1" x14ac:dyDescent="0.2">
      <c r="A189" s="134"/>
      <c r="B189" s="131"/>
      <c r="C189" s="1">
        <v>6</v>
      </c>
      <c r="D189" s="1" t="s">
        <v>246</v>
      </c>
      <c r="E189" s="5">
        <v>96092917.901899993</v>
      </c>
      <c r="F189" s="5">
        <f t="shared" si="22"/>
        <v>-6627083.4100000001</v>
      </c>
      <c r="G189" s="5">
        <v>1822480.9409</v>
      </c>
      <c r="H189" s="5">
        <v>52202331.589400001</v>
      </c>
      <c r="I189" s="6">
        <f t="shared" si="18"/>
        <v>143490647.02219999</v>
      </c>
      <c r="J189" s="11"/>
      <c r="K189" s="136"/>
      <c r="L189" s="131"/>
      <c r="M189" s="12">
        <v>5</v>
      </c>
      <c r="N189" s="1" t="s">
        <v>626</v>
      </c>
      <c r="O189" s="5">
        <v>84718121.475500003</v>
      </c>
      <c r="P189" s="5">
        <f t="shared" si="27"/>
        <v>-6627083.4100000001</v>
      </c>
      <c r="Q189" s="5">
        <v>1606748.6044999999</v>
      </c>
      <c r="R189" s="5">
        <v>53573405.294299997</v>
      </c>
      <c r="S189" s="6">
        <f t="shared" si="19"/>
        <v>133271191.96430001</v>
      </c>
    </row>
    <row r="190" spans="1:19" ht="24.95" customHeight="1" x14ac:dyDescent="0.2">
      <c r="A190" s="134"/>
      <c r="B190" s="131"/>
      <c r="C190" s="1">
        <v>7</v>
      </c>
      <c r="D190" s="1" t="s">
        <v>247</v>
      </c>
      <c r="E190" s="5">
        <v>110165463.35330001</v>
      </c>
      <c r="F190" s="5">
        <f t="shared" si="22"/>
        <v>-6627083.4100000001</v>
      </c>
      <c r="G190" s="5">
        <v>2089378.2986000001</v>
      </c>
      <c r="H190" s="5">
        <v>54057182.625799999</v>
      </c>
      <c r="I190" s="6">
        <f t="shared" si="18"/>
        <v>159684940.86770001</v>
      </c>
      <c r="J190" s="11"/>
      <c r="K190" s="136"/>
      <c r="L190" s="131"/>
      <c r="M190" s="12">
        <v>6</v>
      </c>
      <c r="N190" s="1" t="s">
        <v>627</v>
      </c>
      <c r="O190" s="5">
        <v>64442939.336800002</v>
      </c>
      <c r="P190" s="5">
        <f t="shared" si="27"/>
        <v>-6627083.4100000001</v>
      </c>
      <c r="Q190" s="5">
        <v>1222213.1587</v>
      </c>
      <c r="R190" s="5">
        <v>41137656.164999999</v>
      </c>
      <c r="S190" s="6">
        <f t="shared" si="19"/>
        <v>100175725.25049999</v>
      </c>
    </row>
    <row r="191" spans="1:19" ht="24.95" customHeight="1" x14ac:dyDescent="0.2">
      <c r="A191" s="134"/>
      <c r="B191" s="131"/>
      <c r="C191" s="1">
        <v>8</v>
      </c>
      <c r="D191" s="1" t="s">
        <v>248</v>
      </c>
      <c r="E191" s="5">
        <v>87268005.852500007</v>
      </c>
      <c r="F191" s="5">
        <f t="shared" si="22"/>
        <v>-6627083.4100000001</v>
      </c>
      <c r="G191" s="5">
        <v>1655109.2515</v>
      </c>
      <c r="H191" s="5">
        <v>53318982.976999998</v>
      </c>
      <c r="I191" s="6">
        <f t="shared" si="18"/>
        <v>135615014.671</v>
      </c>
      <c r="J191" s="11"/>
      <c r="K191" s="136"/>
      <c r="L191" s="131"/>
      <c r="M191" s="12">
        <v>7</v>
      </c>
      <c r="N191" s="1" t="s">
        <v>832</v>
      </c>
      <c r="O191" s="5">
        <v>62778810.7764</v>
      </c>
      <c r="P191" s="5">
        <f t="shared" si="27"/>
        <v>-6627083.4100000001</v>
      </c>
      <c r="Q191" s="5">
        <v>1190651.5967000001</v>
      </c>
      <c r="R191" s="5">
        <v>41657753.858000003</v>
      </c>
      <c r="S191" s="6">
        <f t="shared" si="19"/>
        <v>99000132.821099997</v>
      </c>
    </row>
    <row r="192" spans="1:19" ht="24.95" customHeight="1" x14ac:dyDescent="0.2">
      <c r="A192" s="134"/>
      <c r="B192" s="131"/>
      <c r="C192" s="1">
        <v>9</v>
      </c>
      <c r="D192" s="1" t="s">
        <v>249</v>
      </c>
      <c r="E192" s="5">
        <v>93016937.561700001</v>
      </c>
      <c r="F192" s="5">
        <f t="shared" si="22"/>
        <v>-6627083.4100000001</v>
      </c>
      <c r="G192" s="5">
        <v>1764142.4528999999</v>
      </c>
      <c r="H192" s="5">
        <v>54657564.589400001</v>
      </c>
      <c r="I192" s="6">
        <f t="shared" si="18"/>
        <v>142811561.19400001</v>
      </c>
      <c r="J192" s="11"/>
      <c r="K192" s="136"/>
      <c r="L192" s="131"/>
      <c r="M192" s="12">
        <v>8</v>
      </c>
      <c r="N192" s="1" t="s">
        <v>628</v>
      </c>
      <c r="O192" s="5">
        <v>140967159.10710001</v>
      </c>
      <c r="P192" s="5">
        <f t="shared" si="27"/>
        <v>-6627083.4100000001</v>
      </c>
      <c r="Q192" s="5">
        <v>2673557.702</v>
      </c>
      <c r="R192" s="5">
        <v>92510948.394800007</v>
      </c>
      <c r="S192" s="6">
        <f t="shared" si="19"/>
        <v>229524581.79390001</v>
      </c>
    </row>
    <row r="193" spans="1:19" ht="24.95" customHeight="1" x14ac:dyDescent="0.2">
      <c r="A193" s="134"/>
      <c r="B193" s="131"/>
      <c r="C193" s="1">
        <v>10</v>
      </c>
      <c r="D193" s="1" t="s">
        <v>250</v>
      </c>
      <c r="E193" s="5">
        <v>72835887.107600003</v>
      </c>
      <c r="F193" s="5">
        <f t="shared" si="22"/>
        <v>-6627083.4100000001</v>
      </c>
      <c r="G193" s="5">
        <v>1381392.2916000001</v>
      </c>
      <c r="H193" s="5">
        <v>42469012.260600001</v>
      </c>
      <c r="I193" s="6">
        <f t="shared" si="18"/>
        <v>110059208.24980001</v>
      </c>
      <c r="J193" s="11"/>
      <c r="K193" s="136"/>
      <c r="L193" s="131"/>
      <c r="M193" s="12">
        <v>9</v>
      </c>
      <c r="N193" s="1" t="s">
        <v>629</v>
      </c>
      <c r="O193" s="5">
        <v>83892988.641200006</v>
      </c>
      <c r="P193" s="5">
        <f t="shared" si="27"/>
        <v>-6627083.4100000001</v>
      </c>
      <c r="Q193" s="5">
        <v>1591099.284</v>
      </c>
      <c r="R193" s="5">
        <v>47157882.668399997</v>
      </c>
      <c r="S193" s="6">
        <f t="shared" si="19"/>
        <v>126014887.18360001</v>
      </c>
    </row>
    <row r="194" spans="1:19" ht="24.95" customHeight="1" x14ac:dyDescent="0.2">
      <c r="A194" s="134"/>
      <c r="B194" s="131"/>
      <c r="C194" s="1">
        <v>11</v>
      </c>
      <c r="D194" s="1" t="s">
        <v>251</v>
      </c>
      <c r="E194" s="5">
        <v>99383540.937800005</v>
      </c>
      <c r="F194" s="5">
        <f t="shared" si="22"/>
        <v>-6627083.4100000001</v>
      </c>
      <c r="G194" s="5">
        <v>1884890.3036</v>
      </c>
      <c r="H194" s="5">
        <v>51458553.605700001</v>
      </c>
      <c r="I194" s="6">
        <f t="shared" si="18"/>
        <v>146099901.43709999</v>
      </c>
      <c r="J194" s="11"/>
      <c r="K194" s="136"/>
      <c r="L194" s="131"/>
      <c r="M194" s="12">
        <v>10</v>
      </c>
      <c r="N194" s="1" t="s">
        <v>630</v>
      </c>
      <c r="O194" s="5">
        <v>104816086.1592</v>
      </c>
      <c r="P194" s="5">
        <f t="shared" si="27"/>
        <v>-6627083.4100000001</v>
      </c>
      <c r="Q194" s="5">
        <v>1987922.976</v>
      </c>
      <c r="R194" s="5">
        <v>66205161.798</v>
      </c>
      <c r="S194" s="6">
        <f t="shared" si="19"/>
        <v>166382087.52320001</v>
      </c>
    </row>
    <row r="195" spans="1:19" ht="24.95" customHeight="1" x14ac:dyDescent="0.2">
      <c r="A195" s="134"/>
      <c r="B195" s="131"/>
      <c r="C195" s="1">
        <v>12</v>
      </c>
      <c r="D195" s="1" t="s">
        <v>252</v>
      </c>
      <c r="E195" s="5">
        <v>85765990.166700006</v>
      </c>
      <c r="F195" s="5">
        <f t="shared" si="22"/>
        <v>-6627083.4100000001</v>
      </c>
      <c r="G195" s="5">
        <v>1626622.2930000001</v>
      </c>
      <c r="H195" s="5">
        <v>45764386.244900003</v>
      </c>
      <c r="I195" s="6">
        <f t="shared" si="18"/>
        <v>126529915.29460001</v>
      </c>
      <c r="J195" s="11"/>
      <c r="K195" s="136"/>
      <c r="L195" s="131"/>
      <c r="M195" s="12">
        <v>11</v>
      </c>
      <c r="N195" s="1" t="s">
        <v>631</v>
      </c>
      <c r="O195" s="5">
        <v>80865656.340200007</v>
      </c>
      <c r="P195" s="5">
        <f t="shared" si="27"/>
        <v>-6627083.4100000001</v>
      </c>
      <c r="Q195" s="5">
        <v>1533683.4458999999</v>
      </c>
      <c r="R195" s="5">
        <v>51952625.564499997</v>
      </c>
      <c r="S195" s="6">
        <f t="shared" si="19"/>
        <v>127724881.94060001</v>
      </c>
    </row>
    <row r="196" spans="1:19" ht="24.95" customHeight="1" x14ac:dyDescent="0.2">
      <c r="A196" s="134"/>
      <c r="B196" s="131"/>
      <c r="C196" s="1">
        <v>13</v>
      </c>
      <c r="D196" s="1" t="s">
        <v>253</v>
      </c>
      <c r="E196" s="5">
        <v>94527080.288399994</v>
      </c>
      <c r="F196" s="5">
        <f t="shared" si="22"/>
        <v>-6627083.4100000001</v>
      </c>
      <c r="G196" s="5">
        <v>1792783.5473</v>
      </c>
      <c r="H196" s="5">
        <v>52559016.884199999</v>
      </c>
      <c r="I196" s="6">
        <f t="shared" si="18"/>
        <v>142251797.30989999</v>
      </c>
      <c r="J196" s="11"/>
      <c r="K196" s="136"/>
      <c r="L196" s="131"/>
      <c r="M196" s="12">
        <v>12</v>
      </c>
      <c r="N196" s="1" t="s">
        <v>632</v>
      </c>
      <c r="O196" s="5">
        <v>73058583.195299998</v>
      </c>
      <c r="P196" s="5">
        <f t="shared" si="27"/>
        <v>-6627083.4100000001</v>
      </c>
      <c r="Q196" s="5">
        <v>1385615.9054</v>
      </c>
      <c r="R196" s="5">
        <v>48091870.933499999</v>
      </c>
      <c r="S196" s="6">
        <f t="shared" si="19"/>
        <v>115908986.62419999</v>
      </c>
    </row>
    <row r="197" spans="1:19" ht="24.95" customHeight="1" x14ac:dyDescent="0.2">
      <c r="A197" s="134"/>
      <c r="B197" s="131"/>
      <c r="C197" s="1">
        <v>14</v>
      </c>
      <c r="D197" s="1" t="s">
        <v>254</v>
      </c>
      <c r="E197" s="5">
        <v>89492229.460600004</v>
      </c>
      <c r="F197" s="5">
        <f t="shared" si="22"/>
        <v>-6627083.4100000001</v>
      </c>
      <c r="G197" s="5">
        <v>1697293.4750000001</v>
      </c>
      <c r="H197" s="5">
        <v>51209497.360200003</v>
      </c>
      <c r="I197" s="6">
        <f t="shared" si="18"/>
        <v>135771936.8858</v>
      </c>
      <c r="J197" s="11"/>
      <c r="K197" s="136"/>
      <c r="L197" s="131"/>
      <c r="M197" s="12">
        <v>13</v>
      </c>
      <c r="N197" s="1" t="s">
        <v>833</v>
      </c>
      <c r="O197" s="5">
        <v>65881160.3807</v>
      </c>
      <c r="P197" s="5">
        <f t="shared" si="27"/>
        <v>-6627083.4100000001</v>
      </c>
      <c r="Q197" s="5">
        <v>1249490.1995000001</v>
      </c>
      <c r="R197" s="5">
        <v>42502488.765100002</v>
      </c>
      <c r="S197" s="6">
        <f t="shared" si="19"/>
        <v>103006055.93529999</v>
      </c>
    </row>
    <row r="198" spans="1:19" ht="24.95" customHeight="1" x14ac:dyDescent="0.2">
      <c r="A198" s="134"/>
      <c r="B198" s="131"/>
      <c r="C198" s="1">
        <v>15</v>
      </c>
      <c r="D198" s="1" t="s">
        <v>255</v>
      </c>
      <c r="E198" s="5">
        <v>101510605.88959999</v>
      </c>
      <c r="F198" s="5">
        <f t="shared" si="22"/>
        <v>-6627083.4100000001</v>
      </c>
      <c r="G198" s="5">
        <v>1925231.8337000001</v>
      </c>
      <c r="H198" s="5">
        <v>54746599.189199999</v>
      </c>
      <c r="I198" s="6">
        <f t="shared" si="18"/>
        <v>151555353.5025</v>
      </c>
      <c r="J198" s="11"/>
      <c r="K198" s="136"/>
      <c r="L198" s="131"/>
      <c r="M198" s="12">
        <v>14</v>
      </c>
      <c r="N198" s="1" t="s">
        <v>633</v>
      </c>
      <c r="O198" s="5">
        <v>75738760.386800006</v>
      </c>
      <c r="P198" s="5">
        <f t="shared" si="27"/>
        <v>-6627083.4100000001</v>
      </c>
      <c r="Q198" s="5">
        <v>1436447.6624</v>
      </c>
      <c r="R198" s="5">
        <v>44097564.402800001</v>
      </c>
      <c r="S198" s="6">
        <f t="shared" si="19"/>
        <v>114645689.04200003</v>
      </c>
    </row>
    <row r="199" spans="1:19" ht="24.95" customHeight="1" x14ac:dyDescent="0.2">
      <c r="A199" s="134"/>
      <c r="B199" s="131"/>
      <c r="C199" s="1">
        <v>16</v>
      </c>
      <c r="D199" s="1" t="s">
        <v>256</v>
      </c>
      <c r="E199" s="5">
        <v>95402555.465100005</v>
      </c>
      <c r="F199" s="5">
        <f t="shared" si="22"/>
        <v>-6627083.4100000001</v>
      </c>
      <c r="G199" s="5">
        <v>1809387.6514999999</v>
      </c>
      <c r="H199" s="5">
        <v>52499624.024599999</v>
      </c>
      <c r="I199" s="6">
        <f t="shared" si="18"/>
        <v>143084483.73120001</v>
      </c>
      <c r="J199" s="11"/>
      <c r="K199" s="136"/>
      <c r="L199" s="131"/>
      <c r="M199" s="12">
        <v>15</v>
      </c>
      <c r="N199" s="1" t="s">
        <v>634</v>
      </c>
      <c r="O199" s="5">
        <v>79330151.407199994</v>
      </c>
      <c r="P199" s="5">
        <f t="shared" si="27"/>
        <v>-6627083.4100000001</v>
      </c>
      <c r="Q199" s="5">
        <v>1504561.3363999999</v>
      </c>
      <c r="R199" s="5">
        <v>51558204.4749</v>
      </c>
      <c r="S199" s="6">
        <f t="shared" si="19"/>
        <v>125765833.80849999</v>
      </c>
    </row>
    <row r="200" spans="1:19" ht="24.95" customHeight="1" x14ac:dyDescent="0.2">
      <c r="A200" s="134"/>
      <c r="B200" s="131"/>
      <c r="C200" s="1">
        <v>17</v>
      </c>
      <c r="D200" s="1" t="s">
        <v>257</v>
      </c>
      <c r="E200" s="5">
        <v>95778653.959299996</v>
      </c>
      <c r="F200" s="5">
        <f t="shared" si="22"/>
        <v>-6627083.4100000001</v>
      </c>
      <c r="G200" s="5">
        <v>1816520.6677000001</v>
      </c>
      <c r="H200" s="5">
        <v>55184771.924900003</v>
      </c>
      <c r="I200" s="6">
        <f t="shared" si="18"/>
        <v>146152863.1419</v>
      </c>
      <c r="J200" s="11"/>
      <c r="K200" s="136"/>
      <c r="L200" s="131"/>
      <c r="M200" s="12">
        <v>16</v>
      </c>
      <c r="N200" s="1" t="s">
        <v>635</v>
      </c>
      <c r="O200" s="5">
        <v>96188047.200599998</v>
      </c>
      <c r="P200" s="5">
        <f t="shared" si="27"/>
        <v>-6627083.4100000001</v>
      </c>
      <c r="Q200" s="5">
        <v>1824285.1459999999</v>
      </c>
      <c r="R200" s="5">
        <v>60136261.588399999</v>
      </c>
      <c r="S200" s="6">
        <f t="shared" si="19"/>
        <v>151521510.52500001</v>
      </c>
    </row>
    <row r="201" spans="1:19" ht="24.95" customHeight="1" x14ac:dyDescent="0.2">
      <c r="A201" s="134"/>
      <c r="B201" s="132"/>
      <c r="C201" s="1">
        <v>18</v>
      </c>
      <c r="D201" s="1" t="s">
        <v>258</v>
      </c>
      <c r="E201" s="5">
        <v>105623601.3127</v>
      </c>
      <c r="F201" s="5">
        <f t="shared" si="22"/>
        <v>-6627083.4100000001</v>
      </c>
      <c r="G201" s="5">
        <v>2003238.1627</v>
      </c>
      <c r="H201" s="5">
        <v>56759065.530699998</v>
      </c>
      <c r="I201" s="6">
        <f t="shared" ref="I201:I264" si="28">SUM(E201:H201)</f>
        <v>157758821.5961</v>
      </c>
      <c r="J201" s="11"/>
      <c r="K201" s="136"/>
      <c r="L201" s="131"/>
      <c r="M201" s="12">
        <v>17</v>
      </c>
      <c r="N201" s="1" t="s">
        <v>636</v>
      </c>
      <c r="O201" s="5">
        <v>80747944.667799994</v>
      </c>
      <c r="P201" s="5">
        <f t="shared" si="27"/>
        <v>-6627083.4100000001</v>
      </c>
      <c r="Q201" s="5">
        <v>1531450.9476000001</v>
      </c>
      <c r="R201" s="5">
        <v>47076176.469300002</v>
      </c>
      <c r="S201" s="6">
        <f t="shared" ref="S201:S264" si="29">SUM(O201:R201)</f>
        <v>122728488.67470001</v>
      </c>
    </row>
    <row r="202" spans="1:19" ht="24.95" customHeight="1" x14ac:dyDescent="0.2">
      <c r="A202" s="1"/>
      <c r="B202" s="118" t="s">
        <v>861</v>
      </c>
      <c r="C202" s="119"/>
      <c r="D202" s="120"/>
      <c r="E202" s="14">
        <f>SUM(E184:E201)</f>
        <v>1691953086.0724001</v>
      </c>
      <c r="F202" s="14">
        <f t="shared" ref="F202:I202" si="30">SUM(F184:F201)</f>
        <v>-119287501.37999997</v>
      </c>
      <c r="G202" s="14">
        <f t="shared" si="30"/>
        <v>32089276.916800003</v>
      </c>
      <c r="H202" s="14">
        <f t="shared" si="30"/>
        <v>922542950.28000009</v>
      </c>
      <c r="I202" s="14">
        <f t="shared" si="30"/>
        <v>2527297811.8892002</v>
      </c>
      <c r="J202" s="11"/>
      <c r="K202" s="136"/>
      <c r="L202" s="131"/>
      <c r="M202" s="12">
        <v>18</v>
      </c>
      <c r="N202" s="1" t="s">
        <v>637</v>
      </c>
      <c r="O202" s="5">
        <v>75046814.582000002</v>
      </c>
      <c r="P202" s="5">
        <f t="shared" si="27"/>
        <v>-6627083.4100000001</v>
      </c>
      <c r="Q202" s="5">
        <v>1423324.3430999999</v>
      </c>
      <c r="R202" s="5">
        <v>49009342.952200003</v>
      </c>
      <c r="S202" s="6">
        <f t="shared" si="29"/>
        <v>118852398.4673</v>
      </c>
    </row>
    <row r="203" spans="1:19" ht="24.95" customHeight="1" x14ac:dyDescent="0.2">
      <c r="A203" s="134">
        <v>10</v>
      </c>
      <c r="B203" s="130" t="s">
        <v>46</v>
      </c>
      <c r="C203" s="1">
        <v>1</v>
      </c>
      <c r="D203" s="1" t="s">
        <v>259</v>
      </c>
      <c r="E203" s="5">
        <v>73964108.399100006</v>
      </c>
      <c r="F203" s="5">
        <f t="shared" si="22"/>
        <v>-6627083.4100000001</v>
      </c>
      <c r="G203" s="5">
        <v>1402789.933</v>
      </c>
      <c r="H203" s="5">
        <v>46554349.348800004</v>
      </c>
      <c r="I203" s="6">
        <f t="shared" si="28"/>
        <v>115294164.27090001</v>
      </c>
      <c r="J203" s="11"/>
      <c r="K203" s="136"/>
      <c r="L203" s="131"/>
      <c r="M203" s="12">
        <v>19</v>
      </c>
      <c r="N203" s="1" t="s">
        <v>638</v>
      </c>
      <c r="O203" s="5">
        <v>71282631.372400001</v>
      </c>
      <c r="P203" s="5">
        <f t="shared" si="27"/>
        <v>-6627083.4100000001</v>
      </c>
      <c r="Q203" s="5">
        <v>1351933.5236</v>
      </c>
      <c r="R203" s="5">
        <v>43082307.454999998</v>
      </c>
      <c r="S203" s="6">
        <f t="shared" si="29"/>
        <v>109089788.941</v>
      </c>
    </row>
    <row r="204" spans="1:19" ht="24.95" customHeight="1" x14ac:dyDescent="0.2">
      <c r="A204" s="134"/>
      <c r="B204" s="131"/>
      <c r="C204" s="1">
        <v>2</v>
      </c>
      <c r="D204" s="1" t="s">
        <v>260</v>
      </c>
      <c r="E204" s="5">
        <v>80617943.475299999</v>
      </c>
      <c r="F204" s="5">
        <f t="shared" si="22"/>
        <v>-6627083.4100000001</v>
      </c>
      <c r="G204" s="5">
        <v>1528985.3684</v>
      </c>
      <c r="H204" s="5">
        <v>50480293.932499997</v>
      </c>
      <c r="I204" s="6">
        <f t="shared" si="28"/>
        <v>126000139.3662</v>
      </c>
      <c r="J204" s="11"/>
      <c r="K204" s="137"/>
      <c r="L204" s="132"/>
      <c r="M204" s="12">
        <v>20</v>
      </c>
      <c r="N204" s="1" t="s">
        <v>639</v>
      </c>
      <c r="O204" s="5">
        <v>96682805.700499997</v>
      </c>
      <c r="P204" s="5">
        <f>-6627083.41</f>
        <v>-6627083.4100000001</v>
      </c>
      <c r="Q204" s="5">
        <v>1833668.6465</v>
      </c>
      <c r="R204" s="5">
        <v>62822722.038000003</v>
      </c>
      <c r="S204" s="6">
        <f t="shared" si="29"/>
        <v>154712112.97500002</v>
      </c>
    </row>
    <row r="205" spans="1:19" ht="24.95" customHeight="1" x14ac:dyDescent="0.2">
      <c r="A205" s="134"/>
      <c r="B205" s="131"/>
      <c r="C205" s="1">
        <v>3</v>
      </c>
      <c r="D205" s="1" t="s">
        <v>261</v>
      </c>
      <c r="E205" s="5">
        <v>68915056.4859</v>
      </c>
      <c r="F205" s="5">
        <f t="shared" si="22"/>
        <v>-6627083.4100000001</v>
      </c>
      <c r="G205" s="5">
        <v>1307030.5256000001</v>
      </c>
      <c r="H205" s="5">
        <v>44578196.873599999</v>
      </c>
      <c r="I205" s="6">
        <f t="shared" si="28"/>
        <v>108173200.47510001</v>
      </c>
      <c r="J205" s="11"/>
      <c r="K205" s="18"/>
      <c r="L205" s="118" t="s">
        <v>879</v>
      </c>
      <c r="M205" s="119"/>
      <c r="N205" s="120"/>
      <c r="O205" s="14">
        <f>SUM(O185:O204)</f>
        <v>1758894301.7177002</v>
      </c>
      <c r="P205" s="14">
        <f t="shared" ref="P205:S205" si="31">SUM(P185:P204)</f>
        <v>-132541668.19999996</v>
      </c>
      <c r="Q205" s="14">
        <f t="shared" si="31"/>
        <v>33358871.932999998</v>
      </c>
      <c r="R205" s="14">
        <f t="shared" si="31"/>
        <v>1109870894.4912002</v>
      </c>
      <c r="S205" s="14">
        <f t="shared" si="31"/>
        <v>2769582399.9418998</v>
      </c>
    </row>
    <row r="206" spans="1:19" ht="24.95" customHeight="1" x14ac:dyDescent="0.2">
      <c r="A206" s="134"/>
      <c r="B206" s="131"/>
      <c r="C206" s="1">
        <v>4</v>
      </c>
      <c r="D206" s="1" t="s">
        <v>262</v>
      </c>
      <c r="E206" s="5">
        <v>99043397.363800004</v>
      </c>
      <c r="F206" s="5">
        <f t="shared" si="22"/>
        <v>-6627083.4100000001</v>
      </c>
      <c r="G206" s="5">
        <v>1878439.202</v>
      </c>
      <c r="H206" s="5">
        <v>58034234.389899999</v>
      </c>
      <c r="I206" s="6">
        <f t="shared" si="28"/>
        <v>152328987.54570001</v>
      </c>
      <c r="J206" s="11"/>
      <c r="K206" s="135">
        <v>28</v>
      </c>
      <c r="L206" s="130" t="s">
        <v>64</v>
      </c>
      <c r="M206" s="12">
        <v>1</v>
      </c>
      <c r="N206" s="1" t="s">
        <v>640</v>
      </c>
      <c r="O206" s="5">
        <v>93194452.024700001</v>
      </c>
      <c r="P206" s="5">
        <f t="shared" ref="P206:P222" si="32">-6627083.41</f>
        <v>-6627083.4100000001</v>
      </c>
      <c r="Q206" s="5">
        <v>1767509.1601</v>
      </c>
      <c r="R206" s="5">
        <v>53017110.730300002</v>
      </c>
      <c r="S206" s="6">
        <f t="shared" si="29"/>
        <v>141351988.50510001</v>
      </c>
    </row>
    <row r="207" spans="1:19" ht="24.95" customHeight="1" x14ac:dyDescent="0.2">
      <c r="A207" s="134"/>
      <c r="B207" s="131"/>
      <c r="C207" s="1">
        <v>5</v>
      </c>
      <c r="D207" s="1" t="s">
        <v>263</v>
      </c>
      <c r="E207" s="5">
        <v>90114101.409500003</v>
      </c>
      <c r="F207" s="5">
        <f t="shared" si="22"/>
        <v>-6627083.4100000001</v>
      </c>
      <c r="G207" s="5">
        <v>1709087.7862</v>
      </c>
      <c r="H207" s="5">
        <v>57063604.121200003</v>
      </c>
      <c r="I207" s="6">
        <f t="shared" si="28"/>
        <v>142259709.90690002</v>
      </c>
      <c r="J207" s="11"/>
      <c r="K207" s="136"/>
      <c r="L207" s="131"/>
      <c r="M207" s="12">
        <v>2</v>
      </c>
      <c r="N207" s="1" t="s">
        <v>641</v>
      </c>
      <c r="O207" s="5">
        <v>98584784.0317</v>
      </c>
      <c r="P207" s="5">
        <f t="shared" si="32"/>
        <v>-6627083.4100000001</v>
      </c>
      <c r="Q207" s="5">
        <v>1869741.2242999999</v>
      </c>
      <c r="R207" s="5">
        <v>57215409.310900003</v>
      </c>
      <c r="S207" s="6">
        <f t="shared" si="29"/>
        <v>151042851.15689999</v>
      </c>
    </row>
    <row r="208" spans="1:19" ht="24.95" customHeight="1" x14ac:dyDescent="0.2">
      <c r="A208" s="134"/>
      <c r="B208" s="131"/>
      <c r="C208" s="1">
        <v>6</v>
      </c>
      <c r="D208" s="1" t="s">
        <v>264</v>
      </c>
      <c r="E208" s="5">
        <v>92307544.059200004</v>
      </c>
      <c r="F208" s="5">
        <f t="shared" si="22"/>
        <v>-6627083.4100000001</v>
      </c>
      <c r="G208" s="5">
        <v>1750688.2237</v>
      </c>
      <c r="H208" s="5">
        <v>57369865.6439</v>
      </c>
      <c r="I208" s="6">
        <f t="shared" si="28"/>
        <v>144801014.51680002</v>
      </c>
      <c r="J208" s="11"/>
      <c r="K208" s="136"/>
      <c r="L208" s="131"/>
      <c r="M208" s="12">
        <v>3</v>
      </c>
      <c r="N208" s="1" t="s">
        <v>642</v>
      </c>
      <c r="O208" s="5">
        <v>100367424.78300001</v>
      </c>
      <c r="P208" s="5">
        <f t="shared" si="32"/>
        <v>-6627083.4100000001</v>
      </c>
      <c r="Q208" s="5">
        <v>1903550.4671</v>
      </c>
      <c r="R208" s="5">
        <v>58932005.1457</v>
      </c>
      <c r="S208" s="6">
        <f t="shared" si="29"/>
        <v>154575896.9858</v>
      </c>
    </row>
    <row r="209" spans="1:19" ht="24.95" customHeight="1" x14ac:dyDescent="0.2">
      <c r="A209" s="134"/>
      <c r="B209" s="131"/>
      <c r="C209" s="1">
        <v>7</v>
      </c>
      <c r="D209" s="1" t="s">
        <v>265</v>
      </c>
      <c r="E209" s="5">
        <v>97863029.619200006</v>
      </c>
      <c r="F209" s="5">
        <f t="shared" si="22"/>
        <v>-6627083.4100000001</v>
      </c>
      <c r="G209" s="5">
        <v>1856052.5603</v>
      </c>
      <c r="H209" s="5">
        <v>55189392.981399998</v>
      </c>
      <c r="I209" s="6">
        <f t="shared" si="28"/>
        <v>148281391.75090003</v>
      </c>
      <c r="J209" s="11"/>
      <c r="K209" s="136"/>
      <c r="L209" s="131"/>
      <c r="M209" s="12">
        <v>4</v>
      </c>
      <c r="N209" s="1" t="s">
        <v>643</v>
      </c>
      <c r="O209" s="5">
        <v>74444241.028300002</v>
      </c>
      <c r="P209" s="5">
        <f t="shared" si="32"/>
        <v>-6627083.4100000001</v>
      </c>
      <c r="Q209" s="5">
        <v>1411896.0418</v>
      </c>
      <c r="R209" s="5">
        <v>42846712.457000002</v>
      </c>
      <c r="S209" s="6">
        <f t="shared" si="29"/>
        <v>112075766.11710002</v>
      </c>
    </row>
    <row r="210" spans="1:19" ht="24.95" customHeight="1" x14ac:dyDescent="0.2">
      <c r="A210" s="134"/>
      <c r="B210" s="131"/>
      <c r="C210" s="1">
        <v>8</v>
      </c>
      <c r="D210" s="1" t="s">
        <v>266</v>
      </c>
      <c r="E210" s="5">
        <v>92041611.074000001</v>
      </c>
      <c r="F210" s="5">
        <f t="shared" si="22"/>
        <v>-6627083.4100000001</v>
      </c>
      <c r="G210" s="5">
        <v>1745644.5867000001</v>
      </c>
      <c r="H210" s="5">
        <v>52885540.676799998</v>
      </c>
      <c r="I210" s="6">
        <f t="shared" si="28"/>
        <v>140045712.92750001</v>
      </c>
      <c r="J210" s="11"/>
      <c r="K210" s="136"/>
      <c r="L210" s="131"/>
      <c r="M210" s="12">
        <v>5</v>
      </c>
      <c r="N210" s="1" t="s">
        <v>644</v>
      </c>
      <c r="O210" s="5">
        <v>78008555.197099999</v>
      </c>
      <c r="P210" s="5">
        <f t="shared" si="32"/>
        <v>-6627083.4100000001</v>
      </c>
      <c r="Q210" s="5">
        <v>1479496.1812</v>
      </c>
      <c r="R210" s="5">
        <v>48223899.141800001</v>
      </c>
      <c r="S210" s="6">
        <f t="shared" si="29"/>
        <v>121084867.1101</v>
      </c>
    </row>
    <row r="211" spans="1:19" ht="24.95" customHeight="1" x14ac:dyDescent="0.2">
      <c r="A211" s="134"/>
      <c r="B211" s="131"/>
      <c r="C211" s="1">
        <v>9</v>
      </c>
      <c r="D211" s="1" t="s">
        <v>267</v>
      </c>
      <c r="E211" s="5">
        <v>86604373.138300002</v>
      </c>
      <c r="F211" s="5">
        <f t="shared" si="22"/>
        <v>-6627083.4100000001</v>
      </c>
      <c r="G211" s="5">
        <v>1642522.9131</v>
      </c>
      <c r="H211" s="5">
        <v>50868699.170699999</v>
      </c>
      <c r="I211" s="6">
        <f t="shared" si="28"/>
        <v>132488511.81210001</v>
      </c>
      <c r="J211" s="11"/>
      <c r="K211" s="136"/>
      <c r="L211" s="131"/>
      <c r="M211" s="12">
        <v>6</v>
      </c>
      <c r="N211" s="1" t="s">
        <v>645</v>
      </c>
      <c r="O211" s="5">
        <v>119880804.6427</v>
      </c>
      <c r="P211" s="5">
        <f t="shared" si="32"/>
        <v>-6627083.4100000001</v>
      </c>
      <c r="Q211" s="5">
        <v>2273637.7083000001</v>
      </c>
      <c r="R211" s="5">
        <v>72464936.180000007</v>
      </c>
      <c r="S211" s="6">
        <f t="shared" si="29"/>
        <v>187992295.12099999</v>
      </c>
    </row>
    <row r="212" spans="1:19" ht="24.95" customHeight="1" x14ac:dyDescent="0.2">
      <c r="A212" s="134"/>
      <c r="B212" s="131"/>
      <c r="C212" s="1">
        <v>10</v>
      </c>
      <c r="D212" s="1" t="s">
        <v>268</v>
      </c>
      <c r="E212" s="5">
        <v>96843018.880400002</v>
      </c>
      <c r="F212" s="5">
        <f t="shared" si="22"/>
        <v>-6627083.4100000001</v>
      </c>
      <c r="G212" s="5">
        <v>1836707.2206999999</v>
      </c>
      <c r="H212" s="5">
        <v>60008089.903700002</v>
      </c>
      <c r="I212" s="6">
        <f t="shared" si="28"/>
        <v>152060732.5948</v>
      </c>
      <c r="J212" s="11"/>
      <c r="K212" s="136"/>
      <c r="L212" s="131"/>
      <c r="M212" s="12">
        <v>7</v>
      </c>
      <c r="N212" s="1" t="s">
        <v>646</v>
      </c>
      <c r="O212" s="5">
        <v>84429841.370199993</v>
      </c>
      <c r="P212" s="5">
        <f t="shared" si="32"/>
        <v>-6627083.4100000001</v>
      </c>
      <c r="Q212" s="5">
        <v>1601281.1359999999</v>
      </c>
      <c r="R212" s="5">
        <v>47943560.469400004</v>
      </c>
      <c r="S212" s="6">
        <f t="shared" si="29"/>
        <v>127347599.56559999</v>
      </c>
    </row>
    <row r="213" spans="1:19" ht="24.95" customHeight="1" x14ac:dyDescent="0.2">
      <c r="A213" s="134"/>
      <c r="B213" s="131"/>
      <c r="C213" s="1">
        <v>11</v>
      </c>
      <c r="D213" s="1" t="s">
        <v>269</v>
      </c>
      <c r="E213" s="5">
        <v>81377983.944999993</v>
      </c>
      <c r="F213" s="5">
        <f t="shared" si="22"/>
        <v>-6627083.4100000001</v>
      </c>
      <c r="G213" s="5">
        <v>1543400.1588000001</v>
      </c>
      <c r="H213" s="5">
        <v>46385905.511299998</v>
      </c>
      <c r="I213" s="6">
        <f t="shared" si="28"/>
        <v>122680206.2051</v>
      </c>
      <c r="J213" s="11"/>
      <c r="K213" s="136"/>
      <c r="L213" s="131"/>
      <c r="M213" s="12">
        <v>8</v>
      </c>
      <c r="N213" s="1" t="s">
        <v>647</v>
      </c>
      <c r="O213" s="5">
        <v>85063451.859799996</v>
      </c>
      <c r="P213" s="5">
        <f t="shared" si="32"/>
        <v>-6627083.4100000001</v>
      </c>
      <c r="Q213" s="5">
        <v>1613298.0782000001</v>
      </c>
      <c r="R213" s="5">
        <v>53117520.758100003</v>
      </c>
      <c r="S213" s="6">
        <f t="shared" si="29"/>
        <v>133167187.2861</v>
      </c>
    </row>
    <row r="214" spans="1:19" ht="24.95" customHeight="1" x14ac:dyDescent="0.2">
      <c r="A214" s="134"/>
      <c r="B214" s="131"/>
      <c r="C214" s="1">
        <v>12</v>
      </c>
      <c r="D214" s="1" t="s">
        <v>270</v>
      </c>
      <c r="E214" s="5">
        <v>83929083.222100005</v>
      </c>
      <c r="F214" s="5">
        <f t="shared" si="22"/>
        <v>-6627083.4100000001</v>
      </c>
      <c r="G214" s="5">
        <v>1591783.8474000001</v>
      </c>
      <c r="H214" s="5">
        <v>51434189.196599998</v>
      </c>
      <c r="I214" s="6">
        <f t="shared" si="28"/>
        <v>130327972.85609999</v>
      </c>
      <c r="J214" s="11"/>
      <c r="K214" s="136"/>
      <c r="L214" s="131"/>
      <c r="M214" s="12">
        <v>9</v>
      </c>
      <c r="N214" s="1" t="s">
        <v>648</v>
      </c>
      <c r="O214" s="5">
        <v>102267040.0799</v>
      </c>
      <c r="P214" s="5">
        <f t="shared" si="32"/>
        <v>-6627083.4100000001</v>
      </c>
      <c r="Q214" s="5">
        <v>1939578.2279999999</v>
      </c>
      <c r="R214" s="5">
        <v>59378162.5568</v>
      </c>
      <c r="S214" s="6">
        <f t="shared" si="29"/>
        <v>156957697.45469999</v>
      </c>
    </row>
    <row r="215" spans="1:19" ht="24.95" customHeight="1" x14ac:dyDescent="0.2">
      <c r="A215" s="134"/>
      <c r="B215" s="131"/>
      <c r="C215" s="1">
        <v>13</v>
      </c>
      <c r="D215" s="1" t="s">
        <v>271</v>
      </c>
      <c r="E215" s="5">
        <v>76877228.958100006</v>
      </c>
      <c r="F215" s="5">
        <f t="shared" si="22"/>
        <v>-6627083.4100000001</v>
      </c>
      <c r="G215" s="5">
        <v>1458039.6518999999</v>
      </c>
      <c r="H215" s="5">
        <v>49323609.788699999</v>
      </c>
      <c r="I215" s="6">
        <f t="shared" si="28"/>
        <v>121031794.9887</v>
      </c>
      <c r="J215" s="11"/>
      <c r="K215" s="136"/>
      <c r="L215" s="131"/>
      <c r="M215" s="12">
        <v>10</v>
      </c>
      <c r="N215" s="1" t="s">
        <v>649</v>
      </c>
      <c r="O215" s="5">
        <v>110972288.2949</v>
      </c>
      <c r="P215" s="5">
        <f t="shared" si="32"/>
        <v>-6627083.4100000001</v>
      </c>
      <c r="Q215" s="5">
        <v>2104680.3947999999</v>
      </c>
      <c r="R215" s="5">
        <v>65618241.081799999</v>
      </c>
      <c r="S215" s="6">
        <f t="shared" si="29"/>
        <v>172068126.36150002</v>
      </c>
    </row>
    <row r="216" spans="1:19" ht="24.95" customHeight="1" x14ac:dyDescent="0.2">
      <c r="A216" s="134"/>
      <c r="B216" s="131"/>
      <c r="C216" s="1">
        <v>14</v>
      </c>
      <c r="D216" s="1" t="s">
        <v>272</v>
      </c>
      <c r="E216" s="5">
        <v>75290871.189899996</v>
      </c>
      <c r="F216" s="5">
        <f t="shared" si="22"/>
        <v>-6627083.4100000001</v>
      </c>
      <c r="G216" s="5">
        <v>1427953.0767000001</v>
      </c>
      <c r="H216" s="5">
        <v>47714314.865999997</v>
      </c>
      <c r="I216" s="6">
        <f t="shared" si="28"/>
        <v>117806055.7226</v>
      </c>
      <c r="J216" s="11"/>
      <c r="K216" s="136"/>
      <c r="L216" s="131"/>
      <c r="M216" s="12">
        <v>11</v>
      </c>
      <c r="N216" s="1" t="s">
        <v>650</v>
      </c>
      <c r="O216" s="5">
        <v>84910366.149299994</v>
      </c>
      <c r="P216" s="5">
        <f t="shared" si="32"/>
        <v>-6627083.4100000001</v>
      </c>
      <c r="Q216" s="5">
        <v>1610394.6823</v>
      </c>
      <c r="R216" s="5">
        <v>50782386.026600003</v>
      </c>
      <c r="S216" s="6">
        <f t="shared" si="29"/>
        <v>130676063.4482</v>
      </c>
    </row>
    <row r="217" spans="1:19" ht="24.95" customHeight="1" x14ac:dyDescent="0.2">
      <c r="A217" s="134"/>
      <c r="B217" s="131"/>
      <c r="C217" s="1">
        <v>15</v>
      </c>
      <c r="D217" s="1" t="s">
        <v>273</v>
      </c>
      <c r="E217" s="5">
        <v>81699279.362499997</v>
      </c>
      <c r="F217" s="5">
        <f t="shared" si="22"/>
        <v>-6627083.4100000001</v>
      </c>
      <c r="G217" s="5">
        <v>1549493.7897000001</v>
      </c>
      <c r="H217" s="5">
        <v>51464596.590599999</v>
      </c>
      <c r="I217" s="6">
        <f t="shared" si="28"/>
        <v>128086286.3328</v>
      </c>
      <c r="J217" s="11"/>
      <c r="K217" s="136"/>
      <c r="L217" s="131"/>
      <c r="M217" s="12">
        <v>12</v>
      </c>
      <c r="N217" s="1" t="s">
        <v>651</v>
      </c>
      <c r="O217" s="5">
        <v>87887794.697699994</v>
      </c>
      <c r="P217" s="5">
        <f t="shared" si="32"/>
        <v>-6627083.4100000001</v>
      </c>
      <c r="Q217" s="5">
        <v>1666864.0548</v>
      </c>
      <c r="R217" s="5">
        <v>52739397.1567</v>
      </c>
      <c r="S217" s="6">
        <f t="shared" si="29"/>
        <v>135666972.49919999</v>
      </c>
    </row>
    <row r="218" spans="1:19" ht="24.95" customHeight="1" x14ac:dyDescent="0.2">
      <c r="A218" s="134"/>
      <c r="B218" s="131"/>
      <c r="C218" s="1">
        <v>16</v>
      </c>
      <c r="D218" s="1" t="s">
        <v>274</v>
      </c>
      <c r="E218" s="5">
        <v>67470744.6699</v>
      </c>
      <c r="F218" s="5">
        <f t="shared" si="22"/>
        <v>-6627083.4100000001</v>
      </c>
      <c r="G218" s="5">
        <v>1279637.9683000001</v>
      </c>
      <c r="H218" s="5">
        <v>42506884.568099998</v>
      </c>
      <c r="I218" s="6">
        <f t="shared" si="28"/>
        <v>104630183.79629999</v>
      </c>
      <c r="J218" s="11"/>
      <c r="K218" s="136"/>
      <c r="L218" s="131"/>
      <c r="M218" s="12">
        <v>13</v>
      </c>
      <c r="N218" s="1" t="s">
        <v>652</v>
      </c>
      <c r="O218" s="5">
        <v>81675568.2148</v>
      </c>
      <c r="P218" s="5">
        <f t="shared" si="32"/>
        <v>-6627083.4100000001</v>
      </c>
      <c r="Q218" s="5">
        <v>1549044.0884</v>
      </c>
      <c r="R218" s="5">
        <v>49709158.147799999</v>
      </c>
      <c r="S218" s="6">
        <f t="shared" si="29"/>
        <v>126306687.04100001</v>
      </c>
    </row>
    <row r="219" spans="1:19" ht="24.95" customHeight="1" x14ac:dyDescent="0.2">
      <c r="A219" s="134"/>
      <c r="B219" s="131"/>
      <c r="C219" s="1">
        <v>17</v>
      </c>
      <c r="D219" s="1" t="s">
        <v>275</v>
      </c>
      <c r="E219" s="5">
        <v>84984618.919599995</v>
      </c>
      <c r="F219" s="5">
        <f t="shared" si="22"/>
        <v>-6627083.4100000001</v>
      </c>
      <c r="G219" s="5">
        <v>1611802.9469000001</v>
      </c>
      <c r="H219" s="5">
        <v>53902110.174000002</v>
      </c>
      <c r="I219" s="6">
        <f t="shared" si="28"/>
        <v>133871448.63049999</v>
      </c>
      <c r="J219" s="11"/>
      <c r="K219" s="136"/>
      <c r="L219" s="131"/>
      <c r="M219" s="12">
        <v>14</v>
      </c>
      <c r="N219" s="1" t="s">
        <v>653</v>
      </c>
      <c r="O219" s="5">
        <v>102146443.48379999</v>
      </c>
      <c r="P219" s="5">
        <f t="shared" si="32"/>
        <v>-6627083.4100000001</v>
      </c>
      <c r="Q219" s="5">
        <v>1937291.0146999999</v>
      </c>
      <c r="R219" s="5">
        <v>59026618.080300003</v>
      </c>
      <c r="S219" s="6">
        <f t="shared" si="29"/>
        <v>156483269.1688</v>
      </c>
    </row>
    <row r="220" spans="1:19" ht="24.95" customHeight="1" x14ac:dyDescent="0.2">
      <c r="A220" s="134"/>
      <c r="B220" s="131"/>
      <c r="C220" s="1">
        <v>18</v>
      </c>
      <c r="D220" s="1" t="s">
        <v>276</v>
      </c>
      <c r="E220" s="5">
        <v>89352525.2623</v>
      </c>
      <c r="F220" s="5">
        <f t="shared" si="22"/>
        <v>-6627083.4100000001</v>
      </c>
      <c r="G220" s="5">
        <v>1694643.8703999999</v>
      </c>
      <c r="H220" s="5">
        <v>50781852.153200001</v>
      </c>
      <c r="I220" s="6">
        <f t="shared" si="28"/>
        <v>135201937.8759</v>
      </c>
      <c r="J220" s="11"/>
      <c r="K220" s="136"/>
      <c r="L220" s="131"/>
      <c r="M220" s="12">
        <v>15</v>
      </c>
      <c r="N220" s="1" t="s">
        <v>654</v>
      </c>
      <c r="O220" s="5">
        <v>67791375.574699998</v>
      </c>
      <c r="P220" s="5">
        <f t="shared" si="32"/>
        <v>-6627083.4100000001</v>
      </c>
      <c r="Q220" s="5">
        <v>1285718.9961999999</v>
      </c>
      <c r="R220" s="5">
        <v>42007993.401199996</v>
      </c>
      <c r="S220" s="6">
        <f t="shared" si="29"/>
        <v>104458004.56209999</v>
      </c>
    </row>
    <row r="221" spans="1:19" ht="24.95" customHeight="1" x14ac:dyDescent="0.2">
      <c r="A221" s="134"/>
      <c r="B221" s="131"/>
      <c r="C221" s="1">
        <v>19</v>
      </c>
      <c r="D221" s="1" t="s">
        <v>277</v>
      </c>
      <c r="E221" s="5">
        <v>116691797.2634</v>
      </c>
      <c r="F221" s="5">
        <f t="shared" ref="F221:F227" si="33">-6627083.41</f>
        <v>-6627083.4100000001</v>
      </c>
      <c r="G221" s="5">
        <v>2213155.5698000002</v>
      </c>
      <c r="H221" s="5">
        <v>70214911.422399998</v>
      </c>
      <c r="I221" s="6">
        <f t="shared" si="28"/>
        <v>182492780.84560001</v>
      </c>
      <c r="J221" s="11"/>
      <c r="K221" s="136"/>
      <c r="L221" s="131"/>
      <c r="M221" s="12">
        <v>16</v>
      </c>
      <c r="N221" s="1" t="s">
        <v>655</v>
      </c>
      <c r="O221" s="5">
        <v>112040691.81200001</v>
      </c>
      <c r="P221" s="5">
        <f t="shared" si="32"/>
        <v>-6627083.4100000001</v>
      </c>
      <c r="Q221" s="5">
        <v>2124943.5430999999</v>
      </c>
      <c r="R221" s="5">
        <v>64858821.884599999</v>
      </c>
      <c r="S221" s="6">
        <f t="shared" si="29"/>
        <v>172397373.82969999</v>
      </c>
    </row>
    <row r="222" spans="1:19" ht="24.95" customHeight="1" x14ac:dyDescent="0.2">
      <c r="A222" s="134"/>
      <c r="B222" s="131"/>
      <c r="C222" s="1">
        <v>20</v>
      </c>
      <c r="D222" s="1" t="s">
        <v>278</v>
      </c>
      <c r="E222" s="5">
        <v>92503390.855100006</v>
      </c>
      <c r="F222" s="5">
        <f t="shared" si="33"/>
        <v>-6627083.4100000001</v>
      </c>
      <c r="G222" s="5">
        <v>1754402.6187</v>
      </c>
      <c r="H222" s="5">
        <v>58461906.730499998</v>
      </c>
      <c r="I222" s="6">
        <f t="shared" si="28"/>
        <v>146092616.79430002</v>
      </c>
      <c r="J222" s="11"/>
      <c r="K222" s="136"/>
      <c r="L222" s="131"/>
      <c r="M222" s="12">
        <v>17</v>
      </c>
      <c r="N222" s="1" t="s">
        <v>656</v>
      </c>
      <c r="O222" s="5">
        <v>90274401.806899995</v>
      </c>
      <c r="P222" s="5">
        <f t="shared" si="32"/>
        <v>-6627083.4100000001</v>
      </c>
      <c r="Q222" s="5">
        <v>1712128.0146000001</v>
      </c>
      <c r="R222" s="5">
        <v>49680172.6822</v>
      </c>
      <c r="S222" s="6">
        <f t="shared" si="29"/>
        <v>135039619.09369999</v>
      </c>
    </row>
    <row r="223" spans="1:19" ht="24.95" customHeight="1" x14ac:dyDescent="0.2">
      <c r="A223" s="134"/>
      <c r="B223" s="131"/>
      <c r="C223" s="1">
        <v>21</v>
      </c>
      <c r="D223" s="1" t="s">
        <v>279</v>
      </c>
      <c r="E223" s="5">
        <v>73363403.646200001</v>
      </c>
      <c r="F223" s="5">
        <f t="shared" si="33"/>
        <v>-6627083.4100000001</v>
      </c>
      <c r="G223" s="5">
        <v>1391397.0751</v>
      </c>
      <c r="H223" s="5">
        <v>48269304.496799998</v>
      </c>
      <c r="I223" s="6">
        <f t="shared" si="28"/>
        <v>116397021.80810001</v>
      </c>
      <c r="J223" s="11"/>
      <c r="K223" s="137"/>
      <c r="L223" s="132"/>
      <c r="M223" s="12">
        <v>18</v>
      </c>
      <c r="N223" s="1" t="s">
        <v>657</v>
      </c>
      <c r="O223" s="5">
        <v>105915790.9595</v>
      </c>
      <c r="P223" s="5">
        <f>-6627083.41</f>
        <v>-6627083.4100000001</v>
      </c>
      <c r="Q223" s="5">
        <v>2008779.7788</v>
      </c>
      <c r="R223" s="5">
        <v>57772586.523999996</v>
      </c>
      <c r="S223" s="6">
        <f t="shared" si="29"/>
        <v>159070073.85229999</v>
      </c>
    </row>
    <row r="224" spans="1:19" ht="24.95" customHeight="1" x14ac:dyDescent="0.2">
      <c r="A224" s="134"/>
      <c r="B224" s="131"/>
      <c r="C224" s="1">
        <v>22</v>
      </c>
      <c r="D224" s="1" t="s">
        <v>280</v>
      </c>
      <c r="E224" s="5">
        <v>86201022.431799993</v>
      </c>
      <c r="F224" s="5">
        <f t="shared" si="33"/>
        <v>-6627083.4100000001</v>
      </c>
      <c r="G224" s="5">
        <v>1634873.0364000001</v>
      </c>
      <c r="H224" s="5">
        <v>56044190.766999997</v>
      </c>
      <c r="I224" s="6">
        <f t="shared" si="28"/>
        <v>137253002.82519999</v>
      </c>
      <c r="J224" s="11"/>
      <c r="K224" s="18"/>
      <c r="L224" s="118" t="s">
        <v>880</v>
      </c>
      <c r="M224" s="119"/>
      <c r="N224" s="120"/>
      <c r="O224" s="14">
        <f>SUM(O206:O223)</f>
        <v>1679855316.0109997</v>
      </c>
      <c r="P224" s="14">
        <f t="shared" ref="P224:S224" si="34">SUM(P206:P223)</f>
        <v>-119287501.37999997</v>
      </c>
      <c r="Q224" s="14">
        <f t="shared" si="34"/>
        <v>31859832.7927</v>
      </c>
      <c r="R224" s="14">
        <f t="shared" si="34"/>
        <v>985334691.73519993</v>
      </c>
      <c r="S224" s="14">
        <f t="shared" si="34"/>
        <v>2577762339.1588998</v>
      </c>
    </row>
    <row r="225" spans="1:19" ht="24.95" customHeight="1" x14ac:dyDescent="0.2">
      <c r="A225" s="134"/>
      <c r="B225" s="131"/>
      <c r="C225" s="1">
        <v>23</v>
      </c>
      <c r="D225" s="1" t="s">
        <v>281</v>
      </c>
      <c r="E225" s="5">
        <v>107123084.78839999</v>
      </c>
      <c r="F225" s="5">
        <f t="shared" si="33"/>
        <v>-6627083.4100000001</v>
      </c>
      <c r="G225" s="5">
        <v>2031677.0956999999</v>
      </c>
      <c r="H225" s="5">
        <v>68288635.823699996</v>
      </c>
      <c r="I225" s="6">
        <f t="shared" si="28"/>
        <v>170816314.2978</v>
      </c>
      <c r="J225" s="11"/>
      <c r="K225" s="135">
        <v>29</v>
      </c>
      <c r="L225" s="130" t="s">
        <v>65</v>
      </c>
      <c r="M225" s="12">
        <v>1</v>
      </c>
      <c r="N225" s="1" t="s">
        <v>658</v>
      </c>
      <c r="O225" s="5">
        <v>66192414.979999997</v>
      </c>
      <c r="P225" s="5">
        <f t="shared" ref="P225:P253" si="35">-6627083.41</f>
        <v>-6627083.4100000001</v>
      </c>
      <c r="Q225" s="5">
        <v>1255393.3981000001</v>
      </c>
      <c r="R225" s="5">
        <v>41417801.816699997</v>
      </c>
      <c r="S225" s="6">
        <f t="shared" si="29"/>
        <v>102238526.78479999</v>
      </c>
    </row>
    <row r="226" spans="1:19" ht="24.95" customHeight="1" x14ac:dyDescent="0.2">
      <c r="A226" s="134"/>
      <c r="B226" s="131"/>
      <c r="C226" s="1">
        <v>24</v>
      </c>
      <c r="D226" s="1" t="s">
        <v>282</v>
      </c>
      <c r="E226" s="5">
        <v>88156021.308300003</v>
      </c>
      <c r="F226" s="5">
        <f t="shared" si="33"/>
        <v>-6627083.4100000001</v>
      </c>
      <c r="G226" s="5">
        <v>1671951.1923</v>
      </c>
      <c r="H226" s="5">
        <v>50118905.335699998</v>
      </c>
      <c r="I226" s="6">
        <f t="shared" si="28"/>
        <v>133319794.42630002</v>
      </c>
      <c r="J226" s="11"/>
      <c r="K226" s="136"/>
      <c r="L226" s="131"/>
      <c r="M226" s="12">
        <v>2</v>
      </c>
      <c r="N226" s="1" t="s">
        <v>659</v>
      </c>
      <c r="O226" s="5">
        <v>66378093.864600003</v>
      </c>
      <c r="P226" s="5">
        <f t="shared" si="35"/>
        <v>-6627083.4100000001</v>
      </c>
      <c r="Q226" s="5">
        <v>1258914.9502999999</v>
      </c>
      <c r="R226" s="5">
        <v>40591551.980099998</v>
      </c>
      <c r="S226" s="6">
        <f t="shared" si="29"/>
        <v>101601477.38500001</v>
      </c>
    </row>
    <row r="227" spans="1:19" ht="24.95" customHeight="1" x14ac:dyDescent="0.2">
      <c r="A227" s="134"/>
      <c r="B227" s="132"/>
      <c r="C227" s="1">
        <v>25</v>
      </c>
      <c r="D227" s="1" t="s">
        <v>283</v>
      </c>
      <c r="E227" s="5">
        <v>84659976.836199999</v>
      </c>
      <c r="F227" s="5">
        <f t="shared" si="33"/>
        <v>-6627083.4100000001</v>
      </c>
      <c r="G227" s="5">
        <v>1605645.8437000001</v>
      </c>
      <c r="H227" s="5">
        <v>47863617.358400002</v>
      </c>
      <c r="I227" s="6">
        <f t="shared" si="28"/>
        <v>127502156.62830001</v>
      </c>
      <c r="J227" s="11"/>
      <c r="K227" s="136"/>
      <c r="L227" s="131"/>
      <c r="M227" s="12">
        <v>3</v>
      </c>
      <c r="N227" s="1" t="s">
        <v>660</v>
      </c>
      <c r="O227" s="5">
        <v>82695955.163399994</v>
      </c>
      <c r="P227" s="5">
        <f t="shared" si="35"/>
        <v>-6627083.4100000001</v>
      </c>
      <c r="Q227" s="5">
        <v>1568396.5630999999</v>
      </c>
      <c r="R227" s="5">
        <v>49533185.272600003</v>
      </c>
      <c r="S227" s="6">
        <f t="shared" si="29"/>
        <v>127170453.5891</v>
      </c>
    </row>
    <row r="228" spans="1:19" ht="24.95" customHeight="1" x14ac:dyDescent="0.2">
      <c r="A228" s="1"/>
      <c r="B228" s="118" t="s">
        <v>862</v>
      </c>
      <c r="C228" s="119"/>
      <c r="D228" s="120"/>
      <c r="E228" s="14">
        <f>SUM(E203:E227)</f>
        <v>2167995216.5634995</v>
      </c>
      <c r="F228" s="14">
        <f t="shared" ref="F228:I228" si="36">SUM(F203:F227)</f>
        <v>-165677085.24999994</v>
      </c>
      <c r="G228" s="14">
        <f t="shared" si="36"/>
        <v>41117806.061499998</v>
      </c>
      <c r="H228" s="14">
        <f t="shared" si="36"/>
        <v>1325807201.8255</v>
      </c>
      <c r="I228" s="14">
        <f t="shared" si="36"/>
        <v>3369243139.2005005</v>
      </c>
      <c r="J228" s="11"/>
      <c r="K228" s="136"/>
      <c r="L228" s="131"/>
      <c r="M228" s="12">
        <v>4</v>
      </c>
      <c r="N228" s="1" t="s">
        <v>661</v>
      </c>
      <c r="O228" s="5">
        <v>73101396.517199993</v>
      </c>
      <c r="P228" s="5">
        <f t="shared" si="35"/>
        <v>-6627083.4100000001</v>
      </c>
      <c r="Q228" s="5">
        <v>1386427.8951999999</v>
      </c>
      <c r="R228" s="5">
        <v>41379409.747199997</v>
      </c>
      <c r="S228" s="6">
        <f t="shared" si="29"/>
        <v>109240150.74959999</v>
      </c>
    </row>
    <row r="229" spans="1:19" ht="24.95" customHeight="1" x14ac:dyDescent="0.2">
      <c r="A229" s="134">
        <v>11</v>
      </c>
      <c r="B229" s="130" t="s">
        <v>47</v>
      </c>
      <c r="C229" s="1">
        <v>1</v>
      </c>
      <c r="D229" s="1" t="s">
        <v>284</v>
      </c>
      <c r="E229" s="5">
        <v>96137073.532299995</v>
      </c>
      <c r="F229" s="5">
        <f>-7588454.1453</f>
        <v>-7588454.1453</v>
      </c>
      <c r="G229" s="5">
        <v>1823318.3885999999</v>
      </c>
      <c r="H229" s="5">
        <v>53392635.991499998</v>
      </c>
      <c r="I229" s="6">
        <f t="shared" si="28"/>
        <v>143764573.76710001</v>
      </c>
      <c r="J229" s="11"/>
      <c r="K229" s="136"/>
      <c r="L229" s="131"/>
      <c r="M229" s="12">
        <v>5</v>
      </c>
      <c r="N229" s="1" t="s">
        <v>662</v>
      </c>
      <c r="O229" s="5">
        <v>69176857.717299998</v>
      </c>
      <c r="P229" s="5">
        <f t="shared" si="35"/>
        <v>-6627083.4100000001</v>
      </c>
      <c r="Q229" s="5">
        <v>1311995.8004999999</v>
      </c>
      <c r="R229" s="5">
        <v>40824748.253799997</v>
      </c>
      <c r="S229" s="6">
        <f t="shared" si="29"/>
        <v>104686518.3616</v>
      </c>
    </row>
    <row r="230" spans="1:19" ht="24.95" customHeight="1" x14ac:dyDescent="0.2">
      <c r="A230" s="134"/>
      <c r="B230" s="131"/>
      <c r="C230" s="1">
        <v>2</v>
      </c>
      <c r="D230" s="1" t="s">
        <v>285</v>
      </c>
      <c r="E230" s="5">
        <v>90272560.986200005</v>
      </c>
      <c r="F230" s="5">
        <f>-7529809.0199</f>
        <v>-7529809.0198999997</v>
      </c>
      <c r="G230" s="5">
        <v>1712093.1018999999</v>
      </c>
      <c r="H230" s="5">
        <v>53927281.106899999</v>
      </c>
      <c r="I230" s="6">
        <f t="shared" si="28"/>
        <v>138382126.1751</v>
      </c>
      <c r="J230" s="11"/>
      <c r="K230" s="136"/>
      <c r="L230" s="131"/>
      <c r="M230" s="12">
        <v>6</v>
      </c>
      <c r="N230" s="1" t="s">
        <v>663</v>
      </c>
      <c r="O230" s="5">
        <v>78789043.171800002</v>
      </c>
      <c r="P230" s="5">
        <f t="shared" si="35"/>
        <v>-6627083.4100000001</v>
      </c>
      <c r="Q230" s="5">
        <v>1494298.7753000001</v>
      </c>
      <c r="R230" s="5">
        <v>48326296.115000002</v>
      </c>
      <c r="S230" s="6">
        <f t="shared" si="29"/>
        <v>121982554.6521</v>
      </c>
    </row>
    <row r="231" spans="1:19" ht="24.95" customHeight="1" x14ac:dyDescent="0.2">
      <c r="A231" s="134"/>
      <c r="B231" s="131"/>
      <c r="C231" s="1">
        <v>3</v>
      </c>
      <c r="D231" s="1" t="s">
        <v>286</v>
      </c>
      <c r="E231" s="5">
        <v>91049682.561399996</v>
      </c>
      <c r="F231" s="5">
        <f>-7537580.2356</f>
        <v>-7537580.2356000002</v>
      </c>
      <c r="G231" s="5">
        <v>1726831.8495</v>
      </c>
      <c r="H231" s="5">
        <v>53977704.879000001</v>
      </c>
      <c r="I231" s="6">
        <f t="shared" si="28"/>
        <v>139216639.05430001</v>
      </c>
      <c r="J231" s="11"/>
      <c r="K231" s="136"/>
      <c r="L231" s="131"/>
      <c r="M231" s="12">
        <v>7</v>
      </c>
      <c r="N231" s="1" t="s">
        <v>664</v>
      </c>
      <c r="O231" s="5">
        <v>66036924.378799997</v>
      </c>
      <c r="P231" s="5">
        <f t="shared" si="35"/>
        <v>-6627083.4100000001</v>
      </c>
      <c r="Q231" s="5">
        <v>1252444.3914000001</v>
      </c>
      <c r="R231" s="5">
        <v>42252801.982500002</v>
      </c>
      <c r="S231" s="6">
        <f t="shared" si="29"/>
        <v>102915087.3427</v>
      </c>
    </row>
    <row r="232" spans="1:19" ht="24.95" customHeight="1" x14ac:dyDescent="0.2">
      <c r="A232" s="134"/>
      <c r="B232" s="131"/>
      <c r="C232" s="1">
        <v>4</v>
      </c>
      <c r="D232" s="1" t="s">
        <v>47</v>
      </c>
      <c r="E232" s="5">
        <v>87797335.736499995</v>
      </c>
      <c r="F232" s="5">
        <f>-7505056.7674</f>
        <v>-7505056.7674000002</v>
      </c>
      <c r="G232" s="5">
        <v>1665148.4265000001</v>
      </c>
      <c r="H232" s="5">
        <v>50670627.329400003</v>
      </c>
      <c r="I232" s="6">
        <f t="shared" si="28"/>
        <v>132628054.72499999</v>
      </c>
      <c r="J232" s="11"/>
      <c r="K232" s="136"/>
      <c r="L232" s="131"/>
      <c r="M232" s="12">
        <v>8</v>
      </c>
      <c r="N232" s="1" t="s">
        <v>665</v>
      </c>
      <c r="O232" s="5">
        <v>68582736.174199998</v>
      </c>
      <c r="P232" s="5">
        <f t="shared" si="35"/>
        <v>-6627083.4100000001</v>
      </c>
      <c r="Q232" s="5">
        <v>1300727.7985</v>
      </c>
      <c r="R232" s="5">
        <v>41400082.399999999</v>
      </c>
      <c r="S232" s="6">
        <f t="shared" si="29"/>
        <v>104656462.96270001</v>
      </c>
    </row>
    <row r="233" spans="1:19" ht="24.95" customHeight="1" x14ac:dyDescent="0.2">
      <c r="A233" s="134"/>
      <c r="B233" s="131"/>
      <c r="C233" s="1">
        <v>5</v>
      </c>
      <c r="D233" s="1" t="s">
        <v>287</v>
      </c>
      <c r="E233" s="5">
        <v>87512428.548899993</v>
      </c>
      <c r="F233" s="5">
        <f>-7502207.6955</f>
        <v>-7502207.6955000004</v>
      </c>
      <c r="G233" s="5">
        <v>1659744.9282</v>
      </c>
      <c r="H233" s="5">
        <v>52724985.872100003</v>
      </c>
      <c r="I233" s="6">
        <f t="shared" si="28"/>
        <v>134394951.65369999</v>
      </c>
      <c r="J233" s="11"/>
      <c r="K233" s="136"/>
      <c r="L233" s="131"/>
      <c r="M233" s="12">
        <v>9</v>
      </c>
      <c r="N233" s="1" t="s">
        <v>666</v>
      </c>
      <c r="O233" s="5">
        <v>67454524.007799998</v>
      </c>
      <c r="P233" s="5">
        <f t="shared" si="35"/>
        <v>-6627083.4100000001</v>
      </c>
      <c r="Q233" s="5">
        <v>1279330.3300999999</v>
      </c>
      <c r="R233" s="5">
        <v>41225075.8156</v>
      </c>
      <c r="S233" s="6">
        <f t="shared" si="29"/>
        <v>103331846.74349999</v>
      </c>
    </row>
    <row r="234" spans="1:19" ht="24.95" customHeight="1" x14ac:dyDescent="0.2">
      <c r="A234" s="134"/>
      <c r="B234" s="131"/>
      <c r="C234" s="1">
        <v>6</v>
      </c>
      <c r="D234" s="1" t="s">
        <v>288</v>
      </c>
      <c r="E234" s="5">
        <v>90959716.017800003</v>
      </c>
      <c r="F234" s="5">
        <f>-7536680.5702</f>
        <v>-7536680.5702</v>
      </c>
      <c r="G234" s="5">
        <v>1725125.5603</v>
      </c>
      <c r="H234" s="5">
        <v>51367153.535300002</v>
      </c>
      <c r="I234" s="6">
        <f t="shared" si="28"/>
        <v>136515314.54320002</v>
      </c>
      <c r="J234" s="11"/>
      <c r="K234" s="136"/>
      <c r="L234" s="131"/>
      <c r="M234" s="12">
        <v>10</v>
      </c>
      <c r="N234" s="1" t="s">
        <v>667</v>
      </c>
      <c r="O234" s="5">
        <v>76574214.255199999</v>
      </c>
      <c r="P234" s="5">
        <f t="shared" si="35"/>
        <v>-6627083.4100000001</v>
      </c>
      <c r="Q234" s="5">
        <v>1452292.7297</v>
      </c>
      <c r="R234" s="5">
        <v>47591596.597800002</v>
      </c>
      <c r="S234" s="6">
        <f t="shared" si="29"/>
        <v>118991020.1727</v>
      </c>
    </row>
    <row r="235" spans="1:19" ht="24.95" customHeight="1" x14ac:dyDescent="0.2">
      <c r="A235" s="134"/>
      <c r="B235" s="131"/>
      <c r="C235" s="1">
        <v>7</v>
      </c>
      <c r="D235" s="1" t="s">
        <v>289</v>
      </c>
      <c r="E235" s="5">
        <v>106279498.87450001</v>
      </c>
      <c r="F235" s="5">
        <f>-7689878.3987</f>
        <v>-7689878.3986999998</v>
      </c>
      <c r="G235" s="5">
        <v>2015677.7975000001</v>
      </c>
      <c r="H235" s="5">
        <v>60270504.137599997</v>
      </c>
      <c r="I235" s="6">
        <f t="shared" si="28"/>
        <v>160875802.4109</v>
      </c>
      <c r="J235" s="11"/>
      <c r="K235" s="136"/>
      <c r="L235" s="131"/>
      <c r="M235" s="12">
        <v>11</v>
      </c>
      <c r="N235" s="1" t="s">
        <v>668</v>
      </c>
      <c r="O235" s="5">
        <v>81079122.499500006</v>
      </c>
      <c r="P235" s="5">
        <f t="shared" si="35"/>
        <v>-6627083.4100000001</v>
      </c>
      <c r="Q235" s="5">
        <v>1537732.0066</v>
      </c>
      <c r="R235" s="5">
        <v>51377535.913999997</v>
      </c>
      <c r="S235" s="6">
        <f t="shared" si="29"/>
        <v>127367307.01010001</v>
      </c>
    </row>
    <row r="236" spans="1:19" ht="24.95" customHeight="1" x14ac:dyDescent="0.2">
      <c r="A236" s="134"/>
      <c r="B236" s="131"/>
      <c r="C236" s="1">
        <v>8</v>
      </c>
      <c r="D236" s="1" t="s">
        <v>290</v>
      </c>
      <c r="E236" s="5">
        <v>94139548.536300004</v>
      </c>
      <c r="F236" s="5">
        <f>-7568478.8954</f>
        <v>-7568478.8953999998</v>
      </c>
      <c r="G236" s="5">
        <v>1785433.69</v>
      </c>
      <c r="H236" s="5">
        <v>53318805.088799998</v>
      </c>
      <c r="I236" s="6">
        <f t="shared" si="28"/>
        <v>141675308.4197</v>
      </c>
      <c r="J236" s="11"/>
      <c r="K236" s="136"/>
      <c r="L236" s="131"/>
      <c r="M236" s="12">
        <v>12</v>
      </c>
      <c r="N236" s="1" t="s">
        <v>669</v>
      </c>
      <c r="O236" s="5">
        <v>93708781.159199998</v>
      </c>
      <c r="P236" s="5">
        <f t="shared" si="35"/>
        <v>-6627083.4100000001</v>
      </c>
      <c r="Q236" s="5">
        <v>1777263.8337000001</v>
      </c>
      <c r="R236" s="5">
        <v>53656231.022</v>
      </c>
      <c r="S236" s="6">
        <f t="shared" si="29"/>
        <v>142515192.6049</v>
      </c>
    </row>
    <row r="237" spans="1:19" ht="24.95" customHeight="1" x14ac:dyDescent="0.2">
      <c r="A237" s="134"/>
      <c r="B237" s="131"/>
      <c r="C237" s="1">
        <v>9</v>
      </c>
      <c r="D237" s="1" t="s">
        <v>291</v>
      </c>
      <c r="E237" s="5">
        <v>85173737.245499998</v>
      </c>
      <c r="F237" s="5">
        <f>-7478820.7825</f>
        <v>-7478820.7824999997</v>
      </c>
      <c r="G237" s="5">
        <v>1615389.7309999999</v>
      </c>
      <c r="H237" s="5">
        <v>50023321.725400001</v>
      </c>
      <c r="I237" s="6">
        <f t="shared" si="28"/>
        <v>129333627.91940001</v>
      </c>
      <c r="J237" s="11"/>
      <c r="K237" s="136"/>
      <c r="L237" s="131"/>
      <c r="M237" s="12">
        <v>13</v>
      </c>
      <c r="N237" s="1" t="s">
        <v>670</v>
      </c>
      <c r="O237" s="5">
        <v>87350100.7236</v>
      </c>
      <c r="P237" s="5">
        <f t="shared" si="35"/>
        <v>-6627083.4100000001</v>
      </c>
      <c r="Q237" s="5">
        <v>1656666.2479999999</v>
      </c>
      <c r="R237" s="5">
        <v>49894355.111199997</v>
      </c>
      <c r="S237" s="6">
        <f t="shared" si="29"/>
        <v>132274038.6728</v>
      </c>
    </row>
    <row r="238" spans="1:19" ht="24.95" customHeight="1" x14ac:dyDescent="0.2">
      <c r="A238" s="134"/>
      <c r="B238" s="131"/>
      <c r="C238" s="1">
        <v>10</v>
      </c>
      <c r="D238" s="1" t="s">
        <v>292</v>
      </c>
      <c r="E238" s="5">
        <v>118305952.5809</v>
      </c>
      <c r="F238" s="5">
        <f>-7810142.9358</f>
        <v>-7810142.9358000001</v>
      </c>
      <c r="G238" s="5">
        <v>2243769.3483000002</v>
      </c>
      <c r="H238" s="5">
        <v>62399896.753300004</v>
      </c>
      <c r="I238" s="6">
        <f t="shared" si="28"/>
        <v>175139475.74669999</v>
      </c>
      <c r="J238" s="11"/>
      <c r="K238" s="136"/>
      <c r="L238" s="131"/>
      <c r="M238" s="12">
        <v>14</v>
      </c>
      <c r="N238" s="1" t="s">
        <v>671</v>
      </c>
      <c r="O238" s="5">
        <v>76142234.2861</v>
      </c>
      <c r="P238" s="5">
        <f t="shared" si="35"/>
        <v>-6627083.4100000001</v>
      </c>
      <c r="Q238" s="5">
        <v>1444099.8755999999</v>
      </c>
      <c r="R238" s="5">
        <v>47886592.071699999</v>
      </c>
      <c r="S238" s="6">
        <f t="shared" si="29"/>
        <v>118845842.82339999</v>
      </c>
    </row>
    <row r="239" spans="1:19" ht="24.95" customHeight="1" x14ac:dyDescent="0.2">
      <c r="A239" s="134"/>
      <c r="B239" s="131"/>
      <c r="C239" s="1">
        <v>11</v>
      </c>
      <c r="D239" s="1" t="s">
        <v>293</v>
      </c>
      <c r="E239" s="5">
        <v>91779991.400099993</v>
      </c>
      <c r="F239" s="5">
        <f>-7544883.324</f>
        <v>-7544883.324</v>
      </c>
      <c r="G239" s="5">
        <v>1740682.7552</v>
      </c>
      <c r="H239" s="5">
        <v>53053888.871600002</v>
      </c>
      <c r="I239" s="6">
        <f t="shared" si="28"/>
        <v>139029679.70289999</v>
      </c>
      <c r="J239" s="11"/>
      <c r="K239" s="136"/>
      <c r="L239" s="131"/>
      <c r="M239" s="12">
        <v>15</v>
      </c>
      <c r="N239" s="1" t="s">
        <v>672</v>
      </c>
      <c r="O239" s="5">
        <v>59834186.156000003</v>
      </c>
      <c r="P239" s="5">
        <f t="shared" si="35"/>
        <v>-6627083.4100000001</v>
      </c>
      <c r="Q239" s="5">
        <v>1134804.3774999999</v>
      </c>
      <c r="R239" s="5">
        <v>37136812.624899998</v>
      </c>
      <c r="S239" s="6">
        <f t="shared" si="29"/>
        <v>91478719.748400003</v>
      </c>
    </row>
    <row r="240" spans="1:19" ht="24.95" customHeight="1" x14ac:dyDescent="0.2">
      <c r="A240" s="134"/>
      <c r="B240" s="131"/>
      <c r="C240" s="1">
        <v>12</v>
      </c>
      <c r="D240" s="1" t="s">
        <v>294</v>
      </c>
      <c r="E240" s="5">
        <v>101272170.4075</v>
      </c>
      <c r="F240" s="5">
        <f>-7639805.1141</f>
        <v>-7639805.1140999999</v>
      </c>
      <c r="G240" s="5">
        <v>1920709.7093</v>
      </c>
      <c r="H240" s="5">
        <v>58272475.839299999</v>
      </c>
      <c r="I240" s="6">
        <f t="shared" si="28"/>
        <v>153825550.84200001</v>
      </c>
      <c r="J240" s="11"/>
      <c r="K240" s="136"/>
      <c r="L240" s="131"/>
      <c r="M240" s="12">
        <v>16</v>
      </c>
      <c r="N240" s="1" t="s">
        <v>554</v>
      </c>
      <c r="O240" s="5">
        <v>77102011.693000004</v>
      </c>
      <c r="P240" s="5">
        <f t="shared" si="35"/>
        <v>-6627083.4100000001</v>
      </c>
      <c r="Q240" s="5">
        <v>1462302.8407000001</v>
      </c>
      <c r="R240" s="5">
        <v>43665652.014200002</v>
      </c>
      <c r="S240" s="6">
        <f t="shared" si="29"/>
        <v>115602883.13790001</v>
      </c>
    </row>
    <row r="241" spans="1:19" ht="24.95" customHeight="1" x14ac:dyDescent="0.2">
      <c r="A241" s="134"/>
      <c r="B241" s="132"/>
      <c r="C241" s="1">
        <v>13</v>
      </c>
      <c r="D241" s="1" t="s">
        <v>295</v>
      </c>
      <c r="E241" s="5">
        <v>110918154.7313</v>
      </c>
      <c r="F241" s="5">
        <f>-7736264.9573</f>
        <v>-7736264.9572999999</v>
      </c>
      <c r="G241" s="5">
        <v>2103653.7074000002</v>
      </c>
      <c r="H241" s="5">
        <v>62701345.594899997</v>
      </c>
      <c r="I241" s="6">
        <f>SUM(E241:H241)</f>
        <v>167986889.07629997</v>
      </c>
      <c r="J241" s="11"/>
      <c r="K241" s="136"/>
      <c r="L241" s="131"/>
      <c r="M241" s="12">
        <v>17</v>
      </c>
      <c r="N241" s="1" t="s">
        <v>673</v>
      </c>
      <c r="O241" s="5">
        <v>67975965.086600006</v>
      </c>
      <c r="P241" s="5">
        <f t="shared" si="35"/>
        <v>-6627083.4100000001</v>
      </c>
      <c r="Q241" s="5">
        <v>1289219.8875</v>
      </c>
      <c r="R241" s="5">
        <v>39870306.094099998</v>
      </c>
      <c r="S241" s="6">
        <f t="shared" si="29"/>
        <v>102508407.65820001</v>
      </c>
    </row>
    <row r="242" spans="1:19" ht="24.95" customHeight="1" x14ac:dyDescent="0.2">
      <c r="A242" s="1"/>
      <c r="B242" s="118" t="s">
        <v>863</v>
      </c>
      <c r="C242" s="119"/>
      <c r="D242" s="120"/>
      <c r="E242" s="14">
        <f>SUM(E229:E241)</f>
        <v>1251597851.1591997</v>
      </c>
      <c r="F242" s="14">
        <f t="shared" ref="F242:I242" si="37">SUM(F229:F241)</f>
        <v>-98668062.841699988</v>
      </c>
      <c r="G242" s="14">
        <f t="shared" si="37"/>
        <v>23737578.993699998</v>
      </c>
      <c r="H242" s="14">
        <f t="shared" si="37"/>
        <v>716100626.72510004</v>
      </c>
      <c r="I242" s="14">
        <f t="shared" si="37"/>
        <v>1892767994.0362999</v>
      </c>
      <c r="J242" s="11"/>
      <c r="K242" s="136"/>
      <c r="L242" s="131"/>
      <c r="M242" s="12">
        <v>18</v>
      </c>
      <c r="N242" s="1" t="s">
        <v>674</v>
      </c>
      <c r="O242" s="5">
        <v>70865679.515900001</v>
      </c>
      <c r="P242" s="5">
        <f t="shared" si="35"/>
        <v>-6627083.4100000001</v>
      </c>
      <c r="Q242" s="5">
        <v>1344025.69</v>
      </c>
      <c r="R242" s="5">
        <v>44741723.75</v>
      </c>
      <c r="S242" s="6">
        <f t="shared" si="29"/>
        <v>110324345.5459</v>
      </c>
    </row>
    <row r="243" spans="1:19" ht="24.95" customHeight="1" x14ac:dyDescent="0.2">
      <c r="A243" s="134">
        <v>12</v>
      </c>
      <c r="B243" s="130" t="s">
        <v>48</v>
      </c>
      <c r="C243" s="1">
        <v>1</v>
      </c>
      <c r="D243" s="1" t="s">
        <v>296</v>
      </c>
      <c r="E243" s="5">
        <v>115156617.6027</v>
      </c>
      <c r="F243" s="5">
        <f>-6627083.41</f>
        <v>-6627083.4100000001</v>
      </c>
      <c r="G243" s="5">
        <v>2184039.6294</v>
      </c>
      <c r="H243" s="5">
        <v>63293207.848300003</v>
      </c>
      <c r="I243" s="6">
        <f t="shared" si="28"/>
        <v>174006781.67039999</v>
      </c>
      <c r="J243" s="11"/>
      <c r="K243" s="136"/>
      <c r="L243" s="131"/>
      <c r="M243" s="12">
        <v>19</v>
      </c>
      <c r="N243" s="1" t="s">
        <v>675</v>
      </c>
      <c r="O243" s="5">
        <v>75095963.059599996</v>
      </c>
      <c r="P243" s="5">
        <f t="shared" si="35"/>
        <v>-6627083.4100000001</v>
      </c>
      <c r="Q243" s="5">
        <v>1424256.4842999999</v>
      </c>
      <c r="R243" s="5">
        <v>44410195.651699997</v>
      </c>
      <c r="S243" s="6">
        <f t="shared" si="29"/>
        <v>114303331.78560001</v>
      </c>
    </row>
    <row r="244" spans="1:19" ht="24.95" customHeight="1" x14ac:dyDescent="0.2">
      <c r="A244" s="134"/>
      <c r="B244" s="131"/>
      <c r="C244" s="1">
        <v>2</v>
      </c>
      <c r="D244" s="1" t="s">
        <v>297</v>
      </c>
      <c r="E244" s="5">
        <v>109373728.82260001</v>
      </c>
      <c r="F244" s="5">
        <f t="shared" ref="F244:F309" si="38">-6627083.41</f>
        <v>-6627083.4100000001</v>
      </c>
      <c r="G244" s="5">
        <v>2074362.4043000001</v>
      </c>
      <c r="H244" s="5">
        <v>71801699.844500005</v>
      </c>
      <c r="I244" s="6">
        <f t="shared" si="28"/>
        <v>176622707.66140002</v>
      </c>
      <c r="J244" s="11"/>
      <c r="K244" s="136"/>
      <c r="L244" s="131"/>
      <c r="M244" s="12">
        <v>20</v>
      </c>
      <c r="N244" s="1" t="s">
        <v>558</v>
      </c>
      <c r="O244" s="5">
        <v>74318552.834999993</v>
      </c>
      <c r="P244" s="5">
        <f t="shared" si="35"/>
        <v>-6627083.4100000001</v>
      </c>
      <c r="Q244" s="5">
        <v>1409512.2623000001</v>
      </c>
      <c r="R244" s="5">
        <v>46153917.506999999</v>
      </c>
      <c r="S244" s="6">
        <f t="shared" si="29"/>
        <v>115254899.1943</v>
      </c>
    </row>
    <row r="245" spans="1:19" ht="24.95" customHeight="1" x14ac:dyDescent="0.2">
      <c r="A245" s="134"/>
      <c r="B245" s="131"/>
      <c r="C245" s="1">
        <v>3</v>
      </c>
      <c r="D245" s="1" t="s">
        <v>298</v>
      </c>
      <c r="E245" s="5">
        <v>72374599.645099998</v>
      </c>
      <c r="F245" s="5">
        <f t="shared" si="38"/>
        <v>-6627083.4100000001</v>
      </c>
      <c r="G245" s="5">
        <v>1372643.5967999999</v>
      </c>
      <c r="H245" s="5">
        <v>46142562.577100001</v>
      </c>
      <c r="I245" s="6">
        <f t="shared" si="28"/>
        <v>113262722.40900001</v>
      </c>
      <c r="J245" s="11"/>
      <c r="K245" s="136"/>
      <c r="L245" s="131"/>
      <c r="M245" s="12">
        <v>21</v>
      </c>
      <c r="N245" s="1" t="s">
        <v>676</v>
      </c>
      <c r="O245" s="5">
        <v>80409873.247099996</v>
      </c>
      <c r="P245" s="5">
        <f t="shared" si="35"/>
        <v>-6627083.4100000001</v>
      </c>
      <c r="Q245" s="5">
        <v>1525039.1459999999</v>
      </c>
      <c r="R245" s="5">
        <v>48790172.942699999</v>
      </c>
      <c r="S245" s="6">
        <f t="shared" si="29"/>
        <v>124098001.9258</v>
      </c>
    </row>
    <row r="246" spans="1:19" ht="24.95" customHeight="1" x14ac:dyDescent="0.2">
      <c r="A246" s="134"/>
      <c r="B246" s="131"/>
      <c r="C246" s="1">
        <v>4</v>
      </c>
      <c r="D246" s="1" t="s">
        <v>299</v>
      </c>
      <c r="E246" s="5">
        <v>74511782.737900004</v>
      </c>
      <c r="F246" s="5">
        <f t="shared" si="38"/>
        <v>-6627083.4100000001</v>
      </c>
      <c r="G246" s="5">
        <v>1413177.0257000001</v>
      </c>
      <c r="H246" s="5">
        <v>47677807.838799998</v>
      </c>
      <c r="I246" s="6">
        <f t="shared" si="28"/>
        <v>116975684.19240001</v>
      </c>
      <c r="J246" s="11"/>
      <c r="K246" s="136"/>
      <c r="L246" s="131"/>
      <c r="M246" s="12">
        <v>22</v>
      </c>
      <c r="N246" s="1" t="s">
        <v>677</v>
      </c>
      <c r="O246" s="5">
        <v>72985296.342899993</v>
      </c>
      <c r="P246" s="5">
        <f t="shared" si="35"/>
        <v>-6627083.4100000001</v>
      </c>
      <c r="Q246" s="5">
        <v>1384225.9602000001</v>
      </c>
      <c r="R246" s="5">
        <v>44368850.346100003</v>
      </c>
      <c r="S246" s="6">
        <f t="shared" si="29"/>
        <v>112111289.2392</v>
      </c>
    </row>
    <row r="247" spans="1:19" ht="24.95" customHeight="1" x14ac:dyDescent="0.2">
      <c r="A247" s="134"/>
      <c r="B247" s="131"/>
      <c r="C247" s="1">
        <v>5</v>
      </c>
      <c r="D247" s="1" t="s">
        <v>300</v>
      </c>
      <c r="E247" s="5">
        <v>89216303.322500005</v>
      </c>
      <c r="F247" s="5">
        <f t="shared" si="38"/>
        <v>-6627083.4100000001</v>
      </c>
      <c r="G247" s="5">
        <v>1692060.3097000001</v>
      </c>
      <c r="H247" s="5">
        <v>52969022.538999997</v>
      </c>
      <c r="I247" s="6">
        <f t="shared" si="28"/>
        <v>137250302.76120001</v>
      </c>
      <c r="J247" s="11"/>
      <c r="K247" s="136"/>
      <c r="L247" s="131"/>
      <c r="M247" s="12">
        <v>23</v>
      </c>
      <c r="N247" s="1" t="s">
        <v>678</v>
      </c>
      <c r="O247" s="5">
        <v>89745663.932600006</v>
      </c>
      <c r="P247" s="5">
        <f t="shared" si="35"/>
        <v>-6627083.4100000001</v>
      </c>
      <c r="Q247" s="5">
        <v>1702100.0674999999</v>
      </c>
      <c r="R247" s="5">
        <v>54016088.3112</v>
      </c>
      <c r="S247" s="6">
        <f t="shared" si="29"/>
        <v>138836768.90130001</v>
      </c>
    </row>
    <row r="248" spans="1:19" ht="24.95" customHeight="1" x14ac:dyDescent="0.2">
      <c r="A248" s="134"/>
      <c r="B248" s="131"/>
      <c r="C248" s="1">
        <v>6</v>
      </c>
      <c r="D248" s="1" t="s">
        <v>301</v>
      </c>
      <c r="E248" s="5">
        <v>75830632.467700005</v>
      </c>
      <c r="F248" s="5">
        <f t="shared" si="38"/>
        <v>-6627083.4100000001</v>
      </c>
      <c r="G248" s="5">
        <v>1438190.0917</v>
      </c>
      <c r="H248" s="5">
        <v>48388334.571400002</v>
      </c>
      <c r="I248" s="6">
        <f t="shared" si="28"/>
        <v>119030073.72080001</v>
      </c>
      <c r="J248" s="11"/>
      <c r="K248" s="136"/>
      <c r="L248" s="131"/>
      <c r="M248" s="12">
        <v>24</v>
      </c>
      <c r="N248" s="1" t="s">
        <v>679</v>
      </c>
      <c r="O248" s="5">
        <v>74422803.874599993</v>
      </c>
      <c r="P248" s="5">
        <f t="shared" si="35"/>
        <v>-6627083.4100000001</v>
      </c>
      <c r="Q248" s="5">
        <v>1411489.4687000001</v>
      </c>
      <c r="R248" s="5">
        <v>45827311.468900003</v>
      </c>
      <c r="S248" s="6">
        <f t="shared" si="29"/>
        <v>115034521.40220001</v>
      </c>
    </row>
    <row r="249" spans="1:19" ht="24.95" customHeight="1" x14ac:dyDescent="0.2">
      <c r="A249" s="134"/>
      <c r="B249" s="131"/>
      <c r="C249" s="1">
        <v>7</v>
      </c>
      <c r="D249" s="1" t="s">
        <v>302</v>
      </c>
      <c r="E249" s="5">
        <v>75900380.188500002</v>
      </c>
      <c r="F249" s="5">
        <f t="shared" si="38"/>
        <v>-6627083.4100000001</v>
      </c>
      <c r="G249" s="5">
        <v>1439512.9143999999</v>
      </c>
      <c r="H249" s="5">
        <v>44968377.774899997</v>
      </c>
      <c r="I249" s="6">
        <f t="shared" si="28"/>
        <v>115681187.46779999</v>
      </c>
      <c r="J249" s="11"/>
      <c r="K249" s="136"/>
      <c r="L249" s="131"/>
      <c r="M249" s="12">
        <v>25</v>
      </c>
      <c r="N249" s="1" t="s">
        <v>680</v>
      </c>
      <c r="O249" s="5">
        <v>98051118.015300006</v>
      </c>
      <c r="P249" s="5">
        <f t="shared" si="35"/>
        <v>-6627083.4100000001</v>
      </c>
      <c r="Q249" s="5">
        <v>1859619.8108999999</v>
      </c>
      <c r="R249" s="5">
        <v>47752274.518100001</v>
      </c>
      <c r="S249" s="6">
        <f t="shared" si="29"/>
        <v>141035928.93430001</v>
      </c>
    </row>
    <row r="250" spans="1:19" ht="24.95" customHeight="1" x14ac:dyDescent="0.2">
      <c r="A250" s="134"/>
      <c r="B250" s="131"/>
      <c r="C250" s="1">
        <v>8</v>
      </c>
      <c r="D250" s="1" t="s">
        <v>303</v>
      </c>
      <c r="E250" s="5">
        <v>88050768.676499993</v>
      </c>
      <c r="F250" s="5">
        <f t="shared" si="38"/>
        <v>-6627083.4100000001</v>
      </c>
      <c r="G250" s="5">
        <v>1669954.9898999999</v>
      </c>
      <c r="H250" s="5">
        <v>50592761.260200001</v>
      </c>
      <c r="I250" s="6">
        <f t="shared" si="28"/>
        <v>133686401.51659998</v>
      </c>
      <c r="J250" s="11"/>
      <c r="K250" s="136"/>
      <c r="L250" s="131"/>
      <c r="M250" s="12">
        <v>26</v>
      </c>
      <c r="N250" s="1" t="s">
        <v>681</v>
      </c>
      <c r="O250" s="5">
        <v>67113704.067699999</v>
      </c>
      <c r="P250" s="5">
        <f t="shared" si="35"/>
        <v>-6627083.4100000001</v>
      </c>
      <c r="Q250" s="5">
        <v>1272866.4007000001</v>
      </c>
      <c r="R250" s="5">
        <v>41461115.9463</v>
      </c>
      <c r="S250" s="6">
        <f t="shared" si="29"/>
        <v>103220603.00470001</v>
      </c>
    </row>
    <row r="251" spans="1:19" ht="24.95" customHeight="1" x14ac:dyDescent="0.2">
      <c r="A251" s="134"/>
      <c r="B251" s="131"/>
      <c r="C251" s="1">
        <v>9</v>
      </c>
      <c r="D251" s="1" t="s">
        <v>304</v>
      </c>
      <c r="E251" s="5">
        <v>96910678.392499998</v>
      </c>
      <c r="F251" s="5">
        <f t="shared" si="38"/>
        <v>-6627083.4100000001</v>
      </c>
      <c r="G251" s="5">
        <v>1837990.4387999999</v>
      </c>
      <c r="H251" s="5">
        <v>56238145.535599999</v>
      </c>
      <c r="I251" s="6">
        <f t="shared" si="28"/>
        <v>148359730.9569</v>
      </c>
      <c r="J251" s="11"/>
      <c r="K251" s="136"/>
      <c r="L251" s="131"/>
      <c r="M251" s="12">
        <v>27</v>
      </c>
      <c r="N251" s="1" t="s">
        <v>682</v>
      </c>
      <c r="O251" s="5">
        <v>81177225.108099997</v>
      </c>
      <c r="P251" s="5">
        <f t="shared" si="35"/>
        <v>-6627083.4100000001</v>
      </c>
      <c r="Q251" s="5">
        <v>1539592.6029000001</v>
      </c>
      <c r="R251" s="5">
        <v>47495342.976400003</v>
      </c>
      <c r="S251" s="6">
        <f t="shared" si="29"/>
        <v>123585077.2774</v>
      </c>
    </row>
    <row r="252" spans="1:19" ht="24.95" customHeight="1" x14ac:dyDescent="0.2">
      <c r="A252" s="134"/>
      <c r="B252" s="131"/>
      <c r="C252" s="1">
        <v>10</v>
      </c>
      <c r="D252" s="1" t="s">
        <v>305</v>
      </c>
      <c r="E252" s="5">
        <v>70516739.631300002</v>
      </c>
      <c r="F252" s="5">
        <f t="shared" si="38"/>
        <v>-6627083.4100000001</v>
      </c>
      <c r="G252" s="5">
        <v>1337407.7590999999</v>
      </c>
      <c r="H252" s="5">
        <v>42240900.156999998</v>
      </c>
      <c r="I252" s="6">
        <f t="shared" si="28"/>
        <v>107467964.1374</v>
      </c>
      <c r="J252" s="11"/>
      <c r="K252" s="136"/>
      <c r="L252" s="131"/>
      <c r="M252" s="12">
        <v>28</v>
      </c>
      <c r="N252" s="1" t="s">
        <v>683</v>
      </c>
      <c r="O252" s="5">
        <v>81437508.101400003</v>
      </c>
      <c r="P252" s="5">
        <f t="shared" si="35"/>
        <v>-6627083.4100000001</v>
      </c>
      <c r="Q252" s="5">
        <v>1544529.0832</v>
      </c>
      <c r="R252" s="5">
        <v>49339037.343099996</v>
      </c>
      <c r="S252" s="6">
        <f t="shared" si="29"/>
        <v>125693991.1177</v>
      </c>
    </row>
    <row r="253" spans="1:19" ht="24.95" customHeight="1" x14ac:dyDescent="0.2">
      <c r="A253" s="134"/>
      <c r="B253" s="131"/>
      <c r="C253" s="1">
        <v>11</v>
      </c>
      <c r="D253" s="1" t="s">
        <v>306</v>
      </c>
      <c r="E253" s="5">
        <v>120998860.9501</v>
      </c>
      <c r="F253" s="5">
        <f t="shared" si="38"/>
        <v>-6627083.4100000001</v>
      </c>
      <c r="G253" s="5">
        <v>2294842.5625</v>
      </c>
      <c r="H253" s="5">
        <v>75215093.894099995</v>
      </c>
      <c r="I253" s="6">
        <f t="shared" si="28"/>
        <v>191881713.99669999</v>
      </c>
      <c r="J253" s="11"/>
      <c r="K253" s="136"/>
      <c r="L253" s="131"/>
      <c r="M253" s="12">
        <v>29</v>
      </c>
      <c r="N253" s="1" t="s">
        <v>684</v>
      </c>
      <c r="O253" s="5">
        <v>71764816.353799999</v>
      </c>
      <c r="P253" s="5">
        <f t="shared" si="35"/>
        <v>-6627083.4100000001</v>
      </c>
      <c r="Q253" s="5">
        <v>1361078.557</v>
      </c>
      <c r="R253" s="5">
        <v>44357912.434600003</v>
      </c>
      <c r="S253" s="6">
        <f t="shared" si="29"/>
        <v>110856723.93540001</v>
      </c>
    </row>
    <row r="254" spans="1:19" ht="24.95" customHeight="1" x14ac:dyDescent="0.2">
      <c r="A254" s="134"/>
      <c r="B254" s="131"/>
      <c r="C254" s="1">
        <v>12</v>
      </c>
      <c r="D254" s="1" t="s">
        <v>307</v>
      </c>
      <c r="E254" s="5">
        <v>124527078.03</v>
      </c>
      <c r="F254" s="5">
        <f t="shared" si="38"/>
        <v>-6627083.4100000001</v>
      </c>
      <c r="G254" s="5">
        <v>2361758.091</v>
      </c>
      <c r="H254" s="5">
        <v>75605030.439999998</v>
      </c>
      <c r="I254" s="6">
        <f t="shared" si="28"/>
        <v>195866783.15100002</v>
      </c>
      <c r="J254" s="11"/>
      <c r="K254" s="137"/>
      <c r="L254" s="132"/>
      <c r="M254" s="12">
        <v>30</v>
      </c>
      <c r="N254" s="1" t="s">
        <v>685</v>
      </c>
      <c r="O254" s="5">
        <v>79843731.395500004</v>
      </c>
      <c r="P254" s="5">
        <f>-6627083.41</f>
        <v>-6627083.4100000001</v>
      </c>
      <c r="Q254" s="5">
        <v>1514301.8018</v>
      </c>
      <c r="R254" s="5">
        <v>50222492.457000002</v>
      </c>
      <c r="S254" s="6">
        <f t="shared" si="29"/>
        <v>124953442.24430001</v>
      </c>
    </row>
    <row r="255" spans="1:19" ht="24.95" customHeight="1" x14ac:dyDescent="0.2">
      <c r="A255" s="134"/>
      <c r="B255" s="131"/>
      <c r="C255" s="1">
        <v>13</v>
      </c>
      <c r="D255" s="1" t="s">
        <v>308</v>
      </c>
      <c r="E255" s="5">
        <v>97605229.013099998</v>
      </c>
      <c r="F255" s="5">
        <f t="shared" si="38"/>
        <v>-6627083.4100000001</v>
      </c>
      <c r="G255" s="5">
        <v>1851163.1606000001</v>
      </c>
      <c r="H255" s="5">
        <v>54609271.7513</v>
      </c>
      <c r="I255" s="6">
        <f t="shared" si="28"/>
        <v>147438580.51500002</v>
      </c>
      <c r="J255" s="11"/>
      <c r="K255" s="18"/>
      <c r="L255" s="118" t="s">
        <v>881</v>
      </c>
      <c r="M255" s="119"/>
      <c r="N255" s="120"/>
      <c r="O255" s="14">
        <f>SUM(O225:O254)</f>
        <v>2275406497.6837997</v>
      </c>
      <c r="P255" s="14">
        <f t="shared" ref="P255:S255" si="39">SUM(P225:P254)</f>
        <v>-198812502.29999992</v>
      </c>
      <c r="Q255" s="14">
        <f t="shared" si="39"/>
        <v>43154949.037300006</v>
      </c>
      <c r="R255" s="14">
        <f t="shared" si="39"/>
        <v>1366966470.4865</v>
      </c>
      <c r="S255" s="14">
        <f t="shared" si="39"/>
        <v>3486715414.9076009</v>
      </c>
    </row>
    <row r="256" spans="1:19" ht="24.95" customHeight="1" x14ac:dyDescent="0.2">
      <c r="A256" s="134"/>
      <c r="B256" s="131"/>
      <c r="C256" s="1">
        <v>14</v>
      </c>
      <c r="D256" s="1" t="s">
        <v>309</v>
      </c>
      <c r="E256" s="5">
        <v>93083687.421299994</v>
      </c>
      <c r="F256" s="5">
        <f t="shared" si="38"/>
        <v>-6627083.4100000001</v>
      </c>
      <c r="G256" s="5">
        <v>1765408.4186</v>
      </c>
      <c r="H256" s="5">
        <v>51451715.452200003</v>
      </c>
      <c r="I256" s="6">
        <f t="shared" si="28"/>
        <v>139673727.88209999</v>
      </c>
      <c r="J256" s="11"/>
      <c r="K256" s="135">
        <v>30</v>
      </c>
      <c r="L256" s="130" t="s">
        <v>66</v>
      </c>
      <c r="M256" s="12">
        <v>1</v>
      </c>
      <c r="N256" s="1" t="s">
        <v>686</v>
      </c>
      <c r="O256" s="5">
        <v>78581410.317100003</v>
      </c>
      <c r="P256" s="5">
        <f t="shared" ref="P256:P287" si="40">-6627083.41</f>
        <v>-6627083.4100000001</v>
      </c>
      <c r="Q256" s="5">
        <v>1490360.848</v>
      </c>
      <c r="R256" s="5">
        <v>57587334.990900002</v>
      </c>
      <c r="S256" s="6">
        <f t="shared" si="29"/>
        <v>131032022.74600002</v>
      </c>
    </row>
    <row r="257" spans="1:19" ht="24.95" customHeight="1" x14ac:dyDescent="0.2">
      <c r="A257" s="134"/>
      <c r="B257" s="131"/>
      <c r="C257" s="1">
        <v>15</v>
      </c>
      <c r="D257" s="1" t="s">
        <v>310</v>
      </c>
      <c r="E257" s="5">
        <v>101593185.8785</v>
      </c>
      <c r="F257" s="5">
        <f t="shared" si="38"/>
        <v>-6627083.4100000001</v>
      </c>
      <c r="G257" s="5">
        <v>1926798.0308000001</v>
      </c>
      <c r="H257" s="5">
        <v>49428967.473899998</v>
      </c>
      <c r="I257" s="6">
        <f t="shared" si="28"/>
        <v>146321867.97319999</v>
      </c>
      <c r="J257" s="11"/>
      <c r="K257" s="136"/>
      <c r="L257" s="131"/>
      <c r="M257" s="12">
        <v>2</v>
      </c>
      <c r="N257" s="1" t="s">
        <v>687</v>
      </c>
      <c r="O257" s="5">
        <v>91256459.749400005</v>
      </c>
      <c r="P257" s="5">
        <f t="shared" si="40"/>
        <v>-6627083.4100000001</v>
      </c>
      <c r="Q257" s="5">
        <v>1730753.5482999999</v>
      </c>
      <c r="R257" s="5">
        <v>66029871.380599998</v>
      </c>
      <c r="S257" s="6">
        <f t="shared" si="29"/>
        <v>152390001.2683</v>
      </c>
    </row>
    <row r="258" spans="1:19" ht="24.95" customHeight="1" x14ac:dyDescent="0.2">
      <c r="A258" s="134"/>
      <c r="B258" s="131"/>
      <c r="C258" s="1">
        <v>16</v>
      </c>
      <c r="D258" s="1" t="s">
        <v>311</v>
      </c>
      <c r="E258" s="5">
        <v>89118328.349999994</v>
      </c>
      <c r="F258" s="5">
        <f t="shared" si="38"/>
        <v>-6627083.4100000001</v>
      </c>
      <c r="G258" s="5">
        <v>1690202.1340000001</v>
      </c>
      <c r="H258" s="5">
        <v>51510342.658</v>
      </c>
      <c r="I258" s="6">
        <f t="shared" si="28"/>
        <v>135691789.73199999</v>
      </c>
      <c r="J258" s="11"/>
      <c r="K258" s="136"/>
      <c r="L258" s="131"/>
      <c r="M258" s="12">
        <v>3</v>
      </c>
      <c r="N258" s="1" t="s">
        <v>688</v>
      </c>
      <c r="O258" s="5">
        <v>90901405.439400002</v>
      </c>
      <c r="P258" s="5">
        <f t="shared" si="40"/>
        <v>-6627083.4100000001</v>
      </c>
      <c r="Q258" s="5">
        <v>1724019.6524</v>
      </c>
      <c r="R258" s="5">
        <v>61473465.5766</v>
      </c>
      <c r="S258" s="6">
        <f t="shared" si="29"/>
        <v>147471807.25840002</v>
      </c>
    </row>
    <row r="259" spans="1:19" ht="24.95" customHeight="1" x14ac:dyDescent="0.2">
      <c r="A259" s="134"/>
      <c r="B259" s="131"/>
      <c r="C259" s="1">
        <v>17</v>
      </c>
      <c r="D259" s="1" t="s">
        <v>312</v>
      </c>
      <c r="E259" s="5">
        <v>73089130.369599998</v>
      </c>
      <c r="F259" s="5">
        <f t="shared" si="38"/>
        <v>-6627083.4100000001</v>
      </c>
      <c r="G259" s="5">
        <v>1386195.2575999999</v>
      </c>
      <c r="H259" s="5">
        <v>45276061.226099998</v>
      </c>
      <c r="I259" s="6">
        <f t="shared" si="28"/>
        <v>113124303.44329999</v>
      </c>
      <c r="J259" s="11"/>
      <c r="K259" s="136"/>
      <c r="L259" s="131"/>
      <c r="M259" s="12">
        <v>4</v>
      </c>
      <c r="N259" s="1" t="s">
        <v>689</v>
      </c>
      <c r="O259" s="5">
        <v>97390160.8803</v>
      </c>
      <c r="P259" s="5">
        <f t="shared" si="40"/>
        <v>-6627083.4100000001</v>
      </c>
      <c r="Q259" s="5">
        <v>1847084.2172000001</v>
      </c>
      <c r="R259" s="5">
        <v>55029941.897200003</v>
      </c>
      <c r="S259" s="6">
        <f t="shared" si="29"/>
        <v>147640103.58469999</v>
      </c>
    </row>
    <row r="260" spans="1:19" ht="24.95" customHeight="1" x14ac:dyDescent="0.2">
      <c r="A260" s="134"/>
      <c r="B260" s="132"/>
      <c r="C260" s="1">
        <v>18</v>
      </c>
      <c r="D260" s="1" t="s">
        <v>313</v>
      </c>
      <c r="E260" s="5">
        <v>90952049.060100004</v>
      </c>
      <c r="F260" s="5">
        <f t="shared" si="38"/>
        <v>-6627083.4100000001</v>
      </c>
      <c r="G260" s="5">
        <v>1724980.1501</v>
      </c>
      <c r="H260" s="5">
        <v>47838267.000799999</v>
      </c>
      <c r="I260" s="6">
        <f t="shared" si="28"/>
        <v>133888212.801</v>
      </c>
      <c r="J260" s="11"/>
      <c r="K260" s="136"/>
      <c r="L260" s="131"/>
      <c r="M260" s="12">
        <v>5</v>
      </c>
      <c r="N260" s="1" t="s">
        <v>690</v>
      </c>
      <c r="O260" s="5">
        <v>98812087.963400006</v>
      </c>
      <c r="P260" s="5">
        <f t="shared" si="40"/>
        <v>-6627083.4100000001</v>
      </c>
      <c r="Q260" s="5">
        <v>1874052.2296</v>
      </c>
      <c r="R260" s="5">
        <v>73709816.578700006</v>
      </c>
      <c r="S260" s="6">
        <f t="shared" si="29"/>
        <v>167768873.3617</v>
      </c>
    </row>
    <row r="261" spans="1:19" ht="24.95" customHeight="1" x14ac:dyDescent="0.2">
      <c r="A261" s="1"/>
      <c r="B261" s="118" t="s">
        <v>864</v>
      </c>
      <c r="C261" s="119"/>
      <c r="D261" s="120"/>
      <c r="E261" s="14">
        <f>SUM(E243:E260)</f>
        <v>1658809780.5599999</v>
      </c>
      <c r="F261" s="14">
        <f t="shared" ref="F261:I261" si="41">SUM(F243:F260)</f>
        <v>-119287501.37999997</v>
      </c>
      <c r="G261" s="14">
        <f t="shared" si="41"/>
        <v>31460686.964999996</v>
      </c>
      <c r="H261" s="14">
        <f t="shared" si="41"/>
        <v>975247569.84319997</v>
      </c>
      <c r="I261" s="14">
        <f t="shared" si="41"/>
        <v>2546230535.9881997</v>
      </c>
      <c r="J261" s="11"/>
      <c r="K261" s="136"/>
      <c r="L261" s="131"/>
      <c r="M261" s="12">
        <v>6</v>
      </c>
      <c r="N261" s="1" t="s">
        <v>691</v>
      </c>
      <c r="O261" s="5">
        <v>101558713.08400001</v>
      </c>
      <c r="P261" s="5">
        <f t="shared" si="40"/>
        <v>-6627083.4100000001</v>
      </c>
      <c r="Q261" s="5">
        <v>1926144.226</v>
      </c>
      <c r="R261" s="5">
        <v>76468576.623600006</v>
      </c>
      <c r="S261" s="6">
        <f t="shared" si="29"/>
        <v>173326350.52360001</v>
      </c>
    </row>
    <row r="262" spans="1:19" ht="24.95" customHeight="1" x14ac:dyDescent="0.2">
      <c r="A262" s="134">
        <v>13</v>
      </c>
      <c r="B262" s="130" t="s">
        <v>49</v>
      </c>
      <c r="C262" s="1">
        <v>1</v>
      </c>
      <c r="D262" s="1" t="s">
        <v>314</v>
      </c>
      <c r="E262" s="5">
        <v>106870592.9381</v>
      </c>
      <c r="F262" s="5">
        <f t="shared" si="38"/>
        <v>-6627083.4100000001</v>
      </c>
      <c r="G262" s="5">
        <v>2026888.3807999999</v>
      </c>
      <c r="H262" s="5">
        <v>67357786.567900002</v>
      </c>
      <c r="I262" s="6">
        <f t="shared" si="28"/>
        <v>169628184.47679999</v>
      </c>
      <c r="J262" s="11"/>
      <c r="K262" s="136"/>
      <c r="L262" s="131"/>
      <c r="M262" s="12">
        <v>7</v>
      </c>
      <c r="N262" s="1" t="s">
        <v>692</v>
      </c>
      <c r="O262" s="5">
        <v>110103897.9084</v>
      </c>
      <c r="P262" s="5">
        <f t="shared" si="40"/>
        <v>-6627083.4100000001</v>
      </c>
      <c r="Q262" s="5">
        <v>2088210.6594</v>
      </c>
      <c r="R262" s="5">
        <v>79050361.259900004</v>
      </c>
      <c r="S262" s="6">
        <f t="shared" si="29"/>
        <v>184615386.41769999</v>
      </c>
    </row>
    <row r="263" spans="1:19" ht="24.95" customHeight="1" x14ac:dyDescent="0.2">
      <c r="A263" s="134"/>
      <c r="B263" s="131"/>
      <c r="C263" s="1">
        <v>2</v>
      </c>
      <c r="D263" s="1" t="s">
        <v>315</v>
      </c>
      <c r="E263" s="5">
        <v>81321299.603799999</v>
      </c>
      <c r="F263" s="5">
        <f t="shared" si="38"/>
        <v>-6627083.4100000001</v>
      </c>
      <c r="G263" s="5">
        <v>1542325.0937999999</v>
      </c>
      <c r="H263" s="5">
        <v>49810313.866499998</v>
      </c>
      <c r="I263" s="6">
        <f t="shared" si="28"/>
        <v>126046855.1541</v>
      </c>
      <c r="J263" s="11"/>
      <c r="K263" s="136"/>
      <c r="L263" s="131"/>
      <c r="M263" s="12">
        <v>8</v>
      </c>
      <c r="N263" s="1" t="s">
        <v>693</v>
      </c>
      <c r="O263" s="5">
        <v>81032428.187900007</v>
      </c>
      <c r="P263" s="5">
        <f t="shared" si="40"/>
        <v>-6627083.4100000001</v>
      </c>
      <c r="Q263" s="5">
        <v>1536846.4106999999</v>
      </c>
      <c r="R263" s="5">
        <v>59628458.660599999</v>
      </c>
      <c r="S263" s="6">
        <f t="shared" si="29"/>
        <v>135570649.84920001</v>
      </c>
    </row>
    <row r="264" spans="1:19" ht="24.95" customHeight="1" x14ac:dyDescent="0.2">
      <c r="A264" s="134"/>
      <c r="B264" s="131"/>
      <c r="C264" s="1">
        <v>3</v>
      </c>
      <c r="D264" s="1" t="s">
        <v>316</v>
      </c>
      <c r="E264" s="5">
        <v>77538715.747700006</v>
      </c>
      <c r="F264" s="5">
        <f t="shared" si="38"/>
        <v>-6627083.4100000001</v>
      </c>
      <c r="G264" s="5">
        <v>1470585.291</v>
      </c>
      <c r="H264" s="5">
        <v>43110624.299199998</v>
      </c>
      <c r="I264" s="6">
        <f t="shared" si="28"/>
        <v>115492841.9279</v>
      </c>
      <c r="J264" s="11"/>
      <c r="K264" s="136"/>
      <c r="L264" s="131"/>
      <c r="M264" s="12">
        <v>9</v>
      </c>
      <c r="N264" s="1" t="s">
        <v>694</v>
      </c>
      <c r="O264" s="5">
        <v>96168391.136999995</v>
      </c>
      <c r="P264" s="5">
        <f t="shared" si="40"/>
        <v>-6627083.4100000001</v>
      </c>
      <c r="Q264" s="5">
        <v>1823912.3526999999</v>
      </c>
      <c r="R264" s="5">
        <v>72011487.056299999</v>
      </c>
      <c r="S264" s="6">
        <f t="shared" si="29"/>
        <v>163376707.13599998</v>
      </c>
    </row>
    <row r="265" spans="1:19" ht="24.95" customHeight="1" x14ac:dyDescent="0.2">
      <c r="A265" s="134"/>
      <c r="B265" s="131"/>
      <c r="C265" s="1">
        <v>4</v>
      </c>
      <c r="D265" s="1" t="s">
        <v>317</v>
      </c>
      <c r="E265" s="5">
        <v>80062933.483600006</v>
      </c>
      <c r="F265" s="5">
        <f t="shared" si="38"/>
        <v>-6627083.4100000001</v>
      </c>
      <c r="G265" s="5">
        <v>1518459.1491</v>
      </c>
      <c r="H265" s="5">
        <v>48690490.4846</v>
      </c>
      <c r="I265" s="6">
        <f t="shared" ref="I265:I328" si="42">SUM(E265:H265)</f>
        <v>123644799.70730001</v>
      </c>
      <c r="J265" s="11"/>
      <c r="K265" s="136"/>
      <c r="L265" s="131"/>
      <c r="M265" s="12">
        <v>10</v>
      </c>
      <c r="N265" s="1" t="s">
        <v>695</v>
      </c>
      <c r="O265" s="5">
        <v>100683886.3775</v>
      </c>
      <c r="P265" s="5">
        <f t="shared" si="40"/>
        <v>-6627083.4100000001</v>
      </c>
      <c r="Q265" s="5">
        <v>1909552.4206000001</v>
      </c>
      <c r="R265" s="5">
        <v>73820508.243399993</v>
      </c>
      <c r="S265" s="6">
        <f t="shared" ref="S265:S328" si="43">SUM(O265:R265)</f>
        <v>169786863.63150001</v>
      </c>
    </row>
    <row r="266" spans="1:19" ht="24.95" customHeight="1" x14ac:dyDescent="0.2">
      <c r="A266" s="134"/>
      <c r="B266" s="131"/>
      <c r="C266" s="1">
        <v>5</v>
      </c>
      <c r="D266" s="1" t="s">
        <v>318</v>
      </c>
      <c r="E266" s="5">
        <v>84802248.4965</v>
      </c>
      <c r="F266" s="5">
        <f t="shared" si="38"/>
        <v>-6627083.4100000001</v>
      </c>
      <c r="G266" s="5">
        <v>1608344.1424</v>
      </c>
      <c r="H266" s="5">
        <v>51678946.671499997</v>
      </c>
      <c r="I266" s="6">
        <f t="shared" si="42"/>
        <v>131462455.9004</v>
      </c>
      <c r="J266" s="11"/>
      <c r="K266" s="136"/>
      <c r="L266" s="131"/>
      <c r="M266" s="12">
        <v>11</v>
      </c>
      <c r="N266" s="1" t="s">
        <v>889</v>
      </c>
      <c r="O266" s="5">
        <v>72818189.902700007</v>
      </c>
      <c r="P266" s="5">
        <f t="shared" si="40"/>
        <v>-6627083.4100000001</v>
      </c>
      <c r="Q266" s="5">
        <v>1381056.6495999999</v>
      </c>
      <c r="R266" s="5">
        <v>54175362.869800001</v>
      </c>
      <c r="S266" s="6">
        <f t="shared" si="43"/>
        <v>121747526.01210001</v>
      </c>
    </row>
    <row r="267" spans="1:19" ht="24.95" customHeight="1" x14ac:dyDescent="0.2">
      <c r="A267" s="134"/>
      <c r="B267" s="131"/>
      <c r="C267" s="1">
        <v>6</v>
      </c>
      <c r="D267" s="1" t="s">
        <v>319</v>
      </c>
      <c r="E267" s="5">
        <v>86448112.965599999</v>
      </c>
      <c r="F267" s="5">
        <f t="shared" si="38"/>
        <v>-6627083.4100000001</v>
      </c>
      <c r="G267" s="5">
        <v>1639559.3108999999</v>
      </c>
      <c r="H267" s="5">
        <v>53277522.440800004</v>
      </c>
      <c r="I267" s="6">
        <f t="shared" si="42"/>
        <v>134738111.3073</v>
      </c>
      <c r="J267" s="11"/>
      <c r="K267" s="136"/>
      <c r="L267" s="131"/>
      <c r="M267" s="12">
        <v>12</v>
      </c>
      <c r="N267" s="1" t="s">
        <v>696</v>
      </c>
      <c r="O267" s="5">
        <v>75940662.562199995</v>
      </c>
      <c r="P267" s="5">
        <f t="shared" si="40"/>
        <v>-6627083.4100000001</v>
      </c>
      <c r="Q267" s="5">
        <v>1440276.9025999999</v>
      </c>
      <c r="R267" s="5">
        <v>53968964.4793</v>
      </c>
      <c r="S267" s="6">
        <f t="shared" si="43"/>
        <v>124722820.5341</v>
      </c>
    </row>
    <row r="268" spans="1:19" ht="24.95" customHeight="1" x14ac:dyDescent="0.2">
      <c r="A268" s="134"/>
      <c r="B268" s="131"/>
      <c r="C268" s="1">
        <v>7</v>
      </c>
      <c r="D268" s="1" t="s">
        <v>320</v>
      </c>
      <c r="E268" s="5">
        <v>71233781.886999995</v>
      </c>
      <c r="F268" s="5">
        <f t="shared" si="38"/>
        <v>-6627083.4100000001</v>
      </c>
      <c r="G268" s="5">
        <v>1351007.0530999999</v>
      </c>
      <c r="H268" s="5">
        <v>43870043.496399999</v>
      </c>
      <c r="I268" s="6">
        <f t="shared" si="42"/>
        <v>109827749.02649999</v>
      </c>
      <c r="J268" s="11"/>
      <c r="K268" s="136"/>
      <c r="L268" s="131"/>
      <c r="M268" s="12">
        <v>13</v>
      </c>
      <c r="N268" s="1" t="s">
        <v>697</v>
      </c>
      <c r="O268" s="5">
        <v>74444873.294799998</v>
      </c>
      <c r="P268" s="5">
        <f t="shared" si="40"/>
        <v>-6627083.4100000001</v>
      </c>
      <c r="Q268" s="5">
        <v>1411908.0333</v>
      </c>
      <c r="R268" s="5">
        <v>54206207.780299999</v>
      </c>
      <c r="S268" s="6">
        <f t="shared" si="43"/>
        <v>123435905.69839999</v>
      </c>
    </row>
    <row r="269" spans="1:19" ht="24.95" customHeight="1" x14ac:dyDescent="0.2">
      <c r="A269" s="134"/>
      <c r="B269" s="131"/>
      <c r="C269" s="1">
        <v>8</v>
      </c>
      <c r="D269" s="1" t="s">
        <v>321</v>
      </c>
      <c r="E269" s="5">
        <v>87754320.851699993</v>
      </c>
      <c r="F269" s="5">
        <f t="shared" si="38"/>
        <v>-6627083.4100000001</v>
      </c>
      <c r="G269" s="5">
        <v>1664332.6140000001</v>
      </c>
      <c r="H269" s="5">
        <v>51004843.184199996</v>
      </c>
      <c r="I269" s="6">
        <f t="shared" si="42"/>
        <v>133796413.23989999</v>
      </c>
      <c r="J269" s="11"/>
      <c r="K269" s="136"/>
      <c r="L269" s="131"/>
      <c r="M269" s="12">
        <v>14</v>
      </c>
      <c r="N269" s="1" t="s">
        <v>698</v>
      </c>
      <c r="O269" s="5">
        <v>110570287.32099999</v>
      </c>
      <c r="P269" s="5">
        <f t="shared" si="40"/>
        <v>-6627083.4100000001</v>
      </c>
      <c r="Q269" s="5">
        <v>2097056.1169</v>
      </c>
      <c r="R269" s="5">
        <v>73319223.758200005</v>
      </c>
      <c r="S269" s="6">
        <f t="shared" si="43"/>
        <v>179359483.7861</v>
      </c>
    </row>
    <row r="270" spans="1:19" ht="24.95" customHeight="1" x14ac:dyDescent="0.2">
      <c r="A270" s="134"/>
      <c r="B270" s="131"/>
      <c r="C270" s="1">
        <v>9</v>
      </c>
      <c r="D270" s="1" t="s">
        <v>322</v>
      </c>
      <c r="E270" s="5">
        <v>93893635.251000002</v>
      </c>
      <c r="F270" s="5">
        <f t="shared" si="38"/>
        <v>-6627083.4100000001</v>
      </c>
      <c r="G270" s="5">
        <v>1780769.743</v>
      </c>
      <c r="H270" s="5">
        <v>57818177.652199998</v>
      </c>
      <c r="I270" s="6">
        <f t="shared" si="42"/>
        <v>146865499.2362</v>
      </c>
      <c r="J270" s="11"/>
      <c r="K270" s="136"/>
      <c r="L270" s="131"/>
      <c r="M270" s="12">
        <v>15</v>
      </c>
      <c r="N270" s="1" t="s">
        <v>890</v>
      </c>
      <c r="O270" s="5">
        <v>75398606.166199997</v>
      </c>
      <c r="P270" s="5">
        <f t="shared" si="40"/>
        <v>-6627083.4100000001</v>
      </c>
      <c r="Q270" s="5">
        <v>1429996.3588</v>
      </c>
      <c r="R270" s="5">
        <v>55843066.240000002</v>
      </c>
      <c r="S270" s="6">
        <f t="shared" si="43"/>
        <v>126044585.35499999</v>
      </c>
    </row>
    <row r="271" spans="1:19" ht="24.95" customHeight="1" x14ac:dyDescent="0.2">
      <c r="A271" s="134"/>
      <c r="B271" s="131"/>
      <c r="C271" s="1">
        <v>10</v>
      </c>
      <c r="D271" s="1" t="s">
        <v>323</v>
      </c>
      <c r="E271" s="5">
        <v>81989762.755700007</v>
      </c>
      <c r="F271" s="5">
        <f t="shared" si="38"/>
        <v>-6627083.4100000001</v>
      </c>
      <c r="G271" s="5">
        <v>1555003.0453000001</v>
      </c>
      <c r="H271" s="5">
        <v>49718654.167900003</v>
      </c>
      <c r="I271" s="6">
        <f t="shared" si="42"/>
        <v>126636336.55890003</v>
      </c>
      <c r="J271" s="11"/>
      <c r="K271" s="136"/>
      <c r="L271" s="131"/>
      <c r="M271" s="12">
        <v>16</v>
      </c>
      <c r="N271" s="1" t="s">
        <v>699</v>
      </c>
      <c r="O271" s="5">
        <v>79120134.957599998</v>
      </c>
      <c r="P271" s="5">
        <f t="shared" si="40"/>
        <v>-6627083.4100000001</v>
      </c>
      <c r="Q271" s="5">
        <v>1500578.2023</v>
      </c>
      <c r="R271" s="5">
        <v>56316349.671700001</v>
      </c>
      <c r="S271" s="6">
        <f t="shared" si="43"/>
        <v>130309979.4216</v>
      </c>
    </row>
    <row r="272" spans="1:19" ht="24.95" customHeight="1" x14ac:dyDescent="0.2">
      <c r="A272" s="134"/>
      <c r="B272" s="131"/>
      <c r="C272" s="1">
        <v>11</v>
      </c>
      <c r="D272" s="1" t="s">
        <v>324</v>
      </c>
      <c r="E272" s="5">
        <v>87865549.451100007</v>
      </c>
      <c r="F272" s="5">
        <f t="shared" si="38"/>
        <v>-6627083.4100000001</v>
      </c>
      <c r="G272" s="5">
        <v>1666442.1555000001</v>
      </c>
      <c r="H272" s="5">
        <v>52024475.296499997</v>
      </c>
      <c r="I272" s="6">
        <f t="shared" si="42"/>
        <v>134929383.49309999</v>
      </c>
      <c r="J272" s="11"/>
      <c r="K272" s="136"/>
      <c r="L272" s="131"/>
      <c r="M272" s="12">
        <v>17</v>
      </c>
      <c r="N272" s="1" t="s">
        <v>700</v>
      </c>
      <c r="O272" s="5">
        <v>103371790.77339999</v>
      </c>
      <c r="P272" s="5">
        <f t="shared" si="40"/>
        <v>-6627083.4100000001</v>
      </c>
      <c r="Q272" s="5">
        <v>1960530.7302999999</v>
      </c>
      <c r="R272" s="5">
        <v>71013949.525199994</v>
      </c>
      <c r="S272" s="6">
        <f t="shared" si="43"/>
        <v>169719187.6189</v>
      </c>
    </row>
    <row r="273" spans="1:19" ht="24.95" customHeight="1" x14ac:dyDescent="0.2">
      <c r="A273" s="134"/>
      <c r="B273" s="131"/>
      <c r="C273" s="1">
        <v>12</v>
      </c>
      <c r="D273" s="1" t="s">
        <v>325</v>
      </c>
      <c r="E273" s="5">
        <v>61660553.173199996</v>
      </c>
      <c r="F273" s="5">
        <f t="shared" si="38"/>
        <v>-6627083.4100000001</v>
      </c>
      <c r="G273" s="5">
        <v>1169442.9247999999</v>
      </c>
      <c r="H273" s="5">
        <v>38362367.527099997</v>
      </c>
      <c r="I273" s="6">
        <f t="shared" si="42"/>
        <v>94565280.21509999</v>
      </c>
      <c r="J273" s="11"/>
      <c r="K273" s="136"/>
      <c r="L273" s="131"/>
      <c r="M273" s="12">
        <v>18</v>
      </c>
      <c r="N273" s="1" t="s">
        <v>701</v>
      </c>
      <c r="O273" s="5">
        <v>89383022.380899996</v>
      </c>
      <c r="P273" s="5">
        <f t="shared" si="40"/>
        <v>-6627083.4100000001</v>
      </c>
      <c r="Q273" s="5">
        <v>1695222.2733</v>
      </c>
      <c r="R273" s="5">
        <v>56983452.895599999</v>
      </c>
      <c r="S273" s="6">
        <f t="shared" si="43"/>
        <v>141434614.13980001</v>
      </c>
    </row>
    <row r="274" spans="1:19" ht="24.95" customHeight="1" x14ac:dyDescent="0.2">
      <c r="A274" s="134"/>
      <c r="B274" s="131"/>
      <c r="C274" s="1">
        <v>13</v>
      </c>
      <c r="D274" s="1" t="s">
        <v>326</v>
      </c>
      <c r="E274" s="5">
        <v>78150590.328899994</v>
      </c>
      <c r="F274" s="5">
        <f t="shared" si="38"/>
        <v>-6627083.4100000001</v>
      </c>
      <c r="G274" s="5">
        <v>1482189.9938999999</v>
      </c>
      <c r="H274" s="5">
        <v>47727297.995700002</v>
      </c>
      <c r="I274" s="6">
        <f t="shared" si="42"/>
        <v>120732994.9085</v>
      </c>
      <c r="J274" s="11"/>
      <c r="K274" s="136"/>
      <c r="L274" s="131"/>
      <c r="M274" s="12">
        <v>19</v>
      </c>
      <c r="N274" s="1" t="s">
        <v>702</v>
      </c>
      <c r="O274" s="5">
        <v>82054921.416600004</v>
      </c>
      <c r="P274" s="5">
        <f t="shared" si="40"/>
        <v>-6627083.4100000001</v>
      </c>
      <c r="Q274" s="5">
        <v>1556238.8326999999</v>
      </c>
      <c r="R274" s="5">
        <v>54175472.248899996</v>
      </c>
      <c r="S274" s="6">
        <f t="shared" si="43"/>
        <v>131159549.0882</v>
      </c>
    </row>
    <row r="275" spans="1:19" ht="24.95" customHeight="1" x14ac:dyDescent="0.2">
      <c r="A275" s="134"/>
      <c r="B275" s="131"/>
      <c r="C275" s="1">
        <v>14</v>
      </c>
      <c r="D275" s="1" t="s">
        <v>327</v>
      </c>
      <c r="E275" s="5">
        <v>76262248.550300002</v>
      </c>
      <c r="F275" s="5">
        <f t="shared" si="38"/>
        <v>-6627083.4100000001</v>
      </c>
      <c r="G275" s="5">
        <v>1446376.0445000001</v>
      </c>
      <c r="H275" s="5">
        <v>46043406.516400002</v>
      </c>
      <c r="I275" s="6">
        <f t="shared" si="42"/>
        <v>117124947.70120001</v>
      </c>
      <c r="J275" s="11"/>
      <c r="K275" s="136"/>
      <c r="L275" s="131"/>
      <c r="M275" s="12">
        <v>20</v>
      </c>
      <c r="N275" s="1" t="s">
        <v>703</v>
      </c>
      <c r="O275" s="5">
        <v>74090915.203999996</v>
      </c>
      <c r="P275" s="5">
        <f t="shared" si="40"/>
        <v>-6627083.4100000001</v>
      </c>
      <c r="Q275" s="5">
        <v>1405194.9280000001</v>
      </c>
      <c r="R275" s="5">
        <v>51854338.044200003</v>
      </c>
      <c r="S275" s="6">
        <f t="shared" si="43"/>
        <v>120723364.76620001</v>
      </c>
    </row>
    <row r="276" spans="1:19" ht="24.95" customHeight="1" x14ac:dyDescent="0.2">
      <c r="A276" s="134"/>
      <c r="B276" s="131"/>
      <c r="C276" s="1">
        <v>15</v>
      </c>
      <c r="D276" s="1" t="s">
        <v>328</v>
      </c>
      <c r="E276" s="5">
        <v>81792290.270699993</v>
      </c>
      <c r="F276" s="5">
        <f t="shared" si="38"/>
        <v>-6627083.4100000001</v>
      </c>
      <c r="G276" s="5">
        <v>1551257.8178000001</v>
      </c>
      <c r="H276" s="5">
        <v>49624697.5079</v>
      </c>
      <c r="I276" s="6">
        <f t="shared" si="42"/>
        <v>126341162.1864</v>
      </c>
      <c r="J276" s="11"/>
      <c r="K276" s="136"/>
      <c r="L276" s="131"/>
      <c r="M276" s="12">
        <v>21</v>
      </c>
      <c r="N276" s="1" t="s">
        <v>704</v>
      </c>
      <c r="O276" s="5">
        <v>91501843.915199995</v>
      </c>
      <c r="P276" s="5">
        <f t="shared" si="40"/>
        <v>-6627083.4100000001</v>
      </c>
      <c r="Q276" s="5">
        <v>1735407.4602000001</v>
      </c>
      <c r="R276" s="5">
        <v>64896484.988300003</v>
      </c>
      <c r="S276" s="6">
        <f t="shared" si="43"/>
        <v>151506652.95370001</v>
      </c>
    </row>
    <row r="277" spans="1:19" ht="24.95" customHeight="1" x14ac:dyDescent="0.2">
      <c r="A277" s="134"/>
      <c r="B277" s="132"/>
      <c r="C277" s="1">
        <v>16</v>
      </c>
      <c r="D277" s="1" t="s">
        <v>329</v>
      </c>
      <c r="E277" s="5">
        <v>79508485.667400002</v>
      </c>
      <c r="F277" s="5">
        <f t="shared" si="38"/>
        <v>-6627083.4100000001</v>
      </c>
      <c r="G277" s="5">
        <v>1507943.5918000001</v>
      </c>
      <c r="H277" s="5">
        <v>48280865.697999999</v>
      </c>
      <c r="I277" s="6">
        <f t="shared" si="42"/>
        <v>122670211.54720001</v>
      </c>
      <c r="J277" s="11"/>
      <c r="K277" s="136"/>
      <c r="L277" s="131"/>
      <c r="M277" s="12">
        <v>22</v>
      </c>
      <c r="N277" s="1" t="s">
        <v>705</v>
      </c>
      <c r="O277" s="5">
        <v>84754921.481700003</v>
      </c>
      <c r="P277" s="5">
        <f t="shared" si="40"/>
        <v>-6627083.4100000001</v>
      </c>
      <c r="Q277" s="5">
        <v>1607446.5467999999</v>
      </c>
      <c r="R277" s="5">
        <v>59095016.715499997</v>
      </c>
      <c r="S277" s="6">
        <f t="shared" si="43"/>
        <v>138830301.33399999</v>
      </c>
    </row>
    <row r="278" spans="1:19" ht="24.95" customHeight="1" x14ac:dyDescent="0.2">
      <c r="A278" s="1"/>
      <c r="B278" s="118" t="s">
        <v>865</v>
      </c>
      <c r="C278" s="119"/>
      <c r="D278" s="120"/>
      <c r="E278" s="14">
        <f>SUM(E262:E277)</f>
        <v>1317155121.4222999</v>
      </c>
      <c r="F278" s="14">
        <f t="shared" ref="F278:J278" si="44">SUM(F262:F277)</f>
        <v>-106033334.55999997</v>
      </c>
      <c r="G278" s="14">
        <f t="shared" si="44"/>
        <v>24980926.351700004</v>
      </c>
      <c r="H278" s="14">
        <f t="shared" si="44"/>
        <v>798400513.37279987</v>
      </c>
      <c r="I278" s="14">
        <f t="shared" si="44"/>
        <v>2034503226.5868001</v>
      </c>
      <c r="J278" s="14">
        <f t="shared" si="44"/>
        <v>0</v>
      </c>
      <c r="K278" s="136"/>
      <c r="L278" s="131"/>
      <c r="M278" s="12">
        <v>23</v>
      </c>
      <c r="N278" s="1" t="s">
        <v>706</v>
      </c>
      <c r="O278" s="5">
        <v>87742635.287699997</v>
      </c>
      <c r="P278" s="5">
        <f t="shared" si="40"/>
        <v>-6627083.4100000001</v>
      </c>
      <c r="Q278" s="5">
        <v>1664110.9876999999</v>
      </c>
      <c r="R278" s="5">
        <v>64647428.742899999</v>
      </c>
      <c r="S278" s="6">
        <f t="shared" si="43"/>
        <v>147427091.6083</v>
      </c>
    </row>
    <row r="279" spans="1:19" ht="24.95" customHeight="1" x14ac:dyDescent="0.2">
      <c r="A279" s="134">
        <v>14</v>
      </c>
      <c r="B279" s="130" t="s">
        <v>50</v>
      </c>
      <c r="C279" s="1">
        <v>1</v>
      </c>
      <c r="D279" s="1" t="s">
        <v>330</v>
      </c>
      <c r="E279" s="5">
        <v>99598070.278200001</v>
      </c>
      <c r="F279" s="5">
        <f t="shared" si="38"/>
        <v>-6627083.4100000001</v>
      </c>
      <c r="G279" s="5">
        <v>1888959.0284</v>
      </c>
      <c r="H279" s="5">
        <v>57846221.483999997</v>
      </c>
      <c r="I279" s="6">
        <f t="shared" si="42"/>
        <v>152706167.38060001</v>
      </c>
      <c r="J279" s="11"/>
      <c r="K279" s="136"/>
      <c r="L279" s="131"/>
      <c r="M279" s="12">
        <v>24</v>
      </c>
      <c r="N279" s="1" t="s">
        <v>707</v>
      </c>
      <c r="O279" s="5">
        <v>75114094.690699995</v>
      </c>
      <c r="P279" s="5">
        <f t="shared" si="40"/>
        <v>-6627083.4100000001</v>
      </c>
      <c r="Q279" s="5">
        <v>1424600.3655000001</v>
      </c>
      <c r="R279" s="5">
        <v>53938666.464400001</v>
      </c>
      <c r="S279" s="6">
        <f t="shared" si="43"/>
        <v>123850278.11059999</v>
      </c>
    </row>
    <row r="280" spans="1:19" ht="24.95" customHeight="1" x14ac:dyDescent="0.2">
      <c r="A280" s="134"/>
      <c r="B280" s="131"/>
      <c r="C280" s="1">
        <v>2</v>
      </c>
      <c r="D280" s="1" t="s">
        <v>331</v>
      </c>
      <c r="E280" s="5">
        <v>83918532.034099996</v>
      </c>
      <c r="F280" s="5">
        <f t="shared" si="38"/>
        <v>-6627083.4100000001</v>
      </c>
      <c r="G280" s="5">
        <v>1591583.7353999999</v>
      </c>
      <c r="H280" s="5">
        <v>50801003.291699998</v>
      </c>
      <c r="I280" s="6">
        <f t="shared" si="42"/>
        <v>129684035.6512</v>
      </c>
      <c r="J280" s="11"/>
      <c r="K280" s="136"/>
      <c r="L280" s="131"/>
      <c r="M280" s="12">
        <v>25</v>
      </c>
      <c r="N280" s="1" t="s">
        <v>708</v>
      </c>
      <c r="O280" s="5">
        <v>68736794.437900007</v>
      </c>
      <c r="P280" s="5">
        <f t="shared" si="40"/>
        <v>-6627083.4100000001</v>
      </c>
      <c r="Q280" s="5">
        <v>1303649.6396999999</v>
      </c>
      <c r="R280" s="5">
        <v>50041379.208899997</v>
      </c>
      <c r="S280" s="6">
        <f t="shared" si="43"/>
        <v>113454739.87650001</v>
      </c>
    </row>
    <row r="281" spans="1:19" ht="24.95" customHeight="1" x14ac:dyDescent="0.2">
      <c r="A281" s="134"/>
      <c r="B281" s="131"/>
      <c r="C281" s="1">
        <v>3</v>
      </c>
      <c r="D281" s="1" t="s">
        <v>332</v>
      </c>
      <c r="E281" s="5">
        <v>113592627.56739999</v>
      </c>
      <c r="F281" s="5">
        <f t="shared" si="38"/>
        <v>-6627083.4100000001</v>
      </c>
      <c r="G281" s="5">
        <v>2154377.2766</v>
      </c>
      <c r="H281" s="5">
        <v>66701007.759099998</v>
      </c>
      <c r="I281" s="6">
        <f t="shared" si="42"/>
        <v>175820929.19310001</v>
      </c>
      <c r="J281" s="11"/>
      <c r="K281" s="136"/>
      <c r="L281" s="131"/>
      <c r="M281" s="12">
        <v>26</v>
      </c>
      <c r="N281" s="1" t="s">
        <v>709</v>
      </c>
      <c r="O281" s="5">
        <v>91114536.131899998</v>
      </c>
      <c r="P281" s="5">
        <f t="shared" si="40"/>
        <v>-6627083.4100000001</v>
      </c>
      <c r="Q281" s="5">
        <v>1728061.8506</v>
      </c>
      <c r="R281" s="5">
        <v>65085492.0995</v>
      </c>
      <c r="S281" s="6">
        <f t="shared" si="43"/>
        <v>151301006.67199999</v>
      </c>
    </row>
    <row r="282" spans="1:19" ht="24.95" customHeight="1" x14ac:dyDescent="0.2">
      <c r="A282" s="134"/>
      <c r="B282" s="131"/>
      <c r="C282" s="1">
        <v>4</v>
      </c>
      <c r="D282" s="1" t="s">
        <v>333</v>
      </c>
      <c r="E282" s="5">
        <v>106781242.6486</v>
      </c>
      <c r="F282" s="5">
        <f t="shared" si="38"/>
        <v>-6627083.4100000001</v>
      </c>
      <c r="G282" s="5">
        <v>2025193.7794000001</v>
      </c>
      <c r="H282" s="5">
        <v>62956194.9903</v>
      </c>
      <c r="I282" s="6">
        <f t="shared" si="42"/>
        <v>165135548.00830001</v>
      </c>
      <c r="J282" s="11"/>
      <c r="K282" s="136"/>
      <c r="L282" s="131"/>
      <c r="M282" s="12">
        <v>27</v>
      </c>
      <c r="N282" s="1" t="s">
        <v>710</v>
      </c>
      <c r="O282" s="5">
        <v>99271833.743599996</v>
      </c>
      <c r="P282" s="5">
        <f t="shared" si="40"/>
        <v>-6627083.4100000001</v>
      </c>
      <c r="Q282" s="5">
        <v>1882771.6850999999</v>
      </c>
      <c r="R282" s="5">
        <v>71903529.869499996</v>
      </c>
      <c r="S282" s="6">
        <f t="shared" si="43"/>
        <v>166431051.88819999</v>
      </c>
    </row>
    <row r="283" spans="1:19" ht="24.95" customHeight="1" x14ac:dyDescent="0.2">
      <c r="A283" s="134"/>
      <c r="B283" s="131"/>
      <c r="C283" s="1">
        <v>5</v>
      </c>
      <c r="D283" s="1" t="s">
        <v>334</v>
      </c>
      <c r="E283" s="5">
        <v>103245164.4249</v>
      </c>
      <c r="F283" s="5">
        <f t="shared" si="38"/>
        <v>-6627083.4100000001</v>
      </c>
      <c r="G283" s="5">
        <v>1958129.1579</v>
      </c>
      <c r="H283" s="5">
        <v>57910645.782899998</v>
      </c>
      <c r="I283" s="6">
        <f t="shared" si="42"/>
        <v>156486855.95570001</v>
      </c>
      <c r="J283" s="11"/>
      <c r="K283" s="136"/>
      <c r="L283" s="131"/>
      <c r="M283" s="12">
        <v>28</v>
      </c>
      <c r="N283" s="1" t="s">
        <v>711</v>
      </c>
      <c r="O283" s="5">
        <v>76032786.711500004</v>
      </c>
      <c r="P283" s="5">
        <f t="shared" si="40"/>
        <v>-6627083.4100000001</v>
      </c>
      <c r="Q283" s="5">
        <v>1442024.1126000001</v>
      </c>
      <c r="R283" s="5">
        <v>54335275.136299998</v>
      </c>
      <c r="S283" s="6">
        <f t="shared" si="43"/>
        <v>125183002.5504</v>
      </c>
    </row>
    <row r="284" spans="1:19" ht="24.95" customHeight="1" x14ac:dyDescent="0.2">
      <c r="A284" s="134"/>
      <c r="B284" s="131"/>
      <c r="C284" s="1">
        <v>6</v>
      </c>
      <c r="D284" s="1" t="s">
        <v>335</v>
      </c>
      <c r="E284" s="5">
        <v>99266950.703700006</v>
      </c>
      <c r="F284" s="5">
        <f t="shared" si="38"/>
        <v>-6627083.4100000001</v>
      </c>
      <c r="G284" s="5">
        <v>1882679.0743</v>
      </c>
      <c r="H284" s="5">
        <v>54738104.545100003</v>
      </c>
      <c r="I284" s="6">
        <f t="shared" si="42"/>
        <v>149260650.9131</v>
      </c>
      <c r="J284" s="11"/>
      <c r="K284" s="136"/>
      <c r="L284" s="131"/>
      <c r="M284" s="12">
        <v>29</v>
      </c>
      <c r="N284" s="1" t="s">
        <v>712</v>
      </c>
      <c r="O284" s="5">
        <v>91438237.505199999</v>
      </c>
      <c r="P284" s="5">
        <f t="shared" si="40"/>
        <v>-6627083.4100000001</v>
      </c>
      <c r="Q284" s="5">
        <v>1734201.1125</v>
      </c>
      <c r="R284" s="5">
        <v>59387168.3323</v>
      </c>
      <c r="S284" s="6">
        <f t="shared" si="43"/>
        <v>145932523.53999999</v>
      </c>
    </row>
    <row r="285" spans="1:19" ht="24.95" customHeight="1" x14ac:dyDescent="0.2">
      <c r="A285" s="134"/>
      <c r="B285" s="131"/>
      <c r="C285" s="1">
        <v>7</v>
      </c>
      <c r="D285" s="1" t="s">
        <v>336</v>
      </c>
      <c r="E285" s="5">
        <v>100228441.9807</v>
      </c>
      <c r="F285" s="5">
        <f t="shared" si="38"/>
        <v>-6627083.4100000001</v>
      </c>
      <c r="G285" s="5">
        <v>1900914.5443</v>
      </c>
      <c r="H285" s="5">
        <v>59061860.970899999</v>
      </c>
      <c r="I285" s="6">
        <f t="shared" si="42"/>
        <v>154564134.08590001</v>
      </c>
      <c r="J285" s="11"/>
      <c r="K285" s="136"/>
      <c r="L285" s="131"/>
      <c r="M285" s="12">
        <v>30</v>
      </c>
      <c r="N285" s="1" t="s">
        <v>66</v>
      </c>
      <c r="O285" s="5">
        <v>77204382.094300002</v>
      </c>
      <c r="P285" s="5">
        <f t="shared" si="40"/>
        <v>-6627083.4100000001</v>
      </c>
      <c r="Q285" s="5">
        <v>1464244.3792000001</v>
      </c>
      <c r="R285" s="5">
        <v>56457776.867700003</v>
      </c>
      <c r="S285" s="6">
        <f t="shared" si="43"/>
        <v>128499319.9312</v>
      </c>
    </row>
    <row r="286" spans="1:19" ht="24.95" customHeight="1" x14ac:dyDescent="0.2">
      <c r="A286" s="134"/>
      <c r="B286" s="131"/>
      <c r="C286" s="1">
        <v>8</v>
      </c>
      <c r="D286" s="1" t="s">
        <v>337</v>
      </c>
      <c r="E286" s="5">
        <v>108478974.4895</v>
      </c>
      <c r="F286" s="5">
        <f t="shared" si="38"/>
        <v>-6627083.4100000001</v>
      </c>
      <c r="G286" s="5">
        <v>2057392.6551000001</v>
      </c>
      <c r="H286" s="5">
        <v>64550833.111500002</v>
      </c>
      <c r="I286" s="6">
        <f t="shared" si="42"/>
        <v>168460116.8461</v>
      </c>
      <c r="J286" s="11"/>
      <c r="K286" s="136"/>
      <c r="L286" s="131"/>
      <c r="M286" s="12">
        <v>31</v>
      </c>
      <c r="N286" s="1" t="s">
        <v>713</v>
      </c>
      <c r="O286" s="5">
        <v>77541413.715499997</v>
      </c>
      <c r="P286" s="5">
        <f t="shared" si="40"/>
        <v>-6627083.4100000001</v>
      </c>
      <c r="Q286" s="5">
        <v>1470636.4601</v>
      </c>
      <c r="R286" s="5">
        <v>57812984.105599999</v>
      </c>
      <c r="S286" s="6">
        <f t="shared" si="43"/>
        <v>130197950.8712</v>
      </c>
    </row>
    <row r="287" spans="1:19" ht="24.95" customHeight="1" x14ac:dyDescent="0.2">
      <c r="A287" s="134"/>
      <c r="B287" s="131"/>
      <c r="C287" s="1">
        <v>9</v>
      </c>
      <c r="D287" s="1" t="s">
        <v>338</v>
      </c>
      <c r="E287" s="5">
        <v>98707876.822899997</v>
      </c>
      <c r="F287" s="5">
        <f t="shared" si="38"/>
        <v>-6627083.4100000001</v>
      </c>
      <c r="G287" s="5">
        <v>1872075.7799</v>
      </c>
      <c r="H287" s="5">
        <v>52289106.154600002</v>
      </c>
      <c r="I287" s="6">
        <f t="shared" si="42"/>
        <v>146241975.34740001</v>
      </c>
      <c r="J287" s="11"/>
      <c r="K287" s="136"/>
      <c r="L287" s="131"/>
      <c r="M287" s="12">
        <v>32</v>
      </c>
      <c r="N287" s="1" t="s">
        <v>714</v>
      </c>
      <c r="O287" s="5">
        <v>77164877.844899997</v>
      </c>
      <c r="P287" s="5">
        <f t="shared" si="40"/>
        <v>-6627083.4100000001</v>
      </c>
      <c r="Q287" s="5">
        <v>1463495.1488000001</v>
      </c>
      <c r="R287" s="5">
        <v>54967705.180600002</v>
      </c>
      <c r="S287" s="6">
        <f t="shared" si="43"/>
        <v>126968994.7643</v>
      </c>
    </row>
    <row r="288" spans="1:19" ht="24.95" customHeight="1" x14ac:dyDescent="0.2">
      <c r="A288" s="134"/>
      <c r="B288" s="131"/>
      <c r="C288" s="1">
        <v>10</v>
      </c>
      <c r="D288" s="1" t="s">
        <v>339</v>
      </c>
      <c r="E288" s="5">
        <v>92308399.300799996</v>
      </c>
      <c r="F288" s="5">
        <f t="shared" si="38"/>
        <v>-6627083.4100000001</v>
      </c>
      <c r="G288" s="5">
        <v>1750704.4441</v>
      </c>
      <c r="H288" s="5">
        <v>52408001.252899997</v>
      </c>
      <c r="I288" s="6">
        <f t="shared" si="42"/>
        <v>139840021.5878</v>
      </c>
      <c r="J288" s="11"/>
      <c r="K288" s="137"/>
      <c r="L288" s="132"/>
      <c r="M288" s="12">
        <v>33</v>
      </c>
      <c r="N288" s="1" t="s">
        <v>715</v>
      </c>
      <c r="O288" s="5">
        <v>88947157.170499995</v>
      </c>
      <c r="P288" s="5">
        <f>-6627083.41</f>
        <v>-6627083.4100000001</v>
      </c>
      <c r="Q288" s="5">
        <v>1686955.7323</v>
      </c>
      <c r="R288" s="5">
        <v>58451101.864</v>
      </c>
      <c r="S288" s="6">
        <f t="shared" si="43"/>
        <v>142458131.35679999</v>
      </c>
    </row>
    <row r="289" spans="1:19" ht="24.95" customHeight="1" x14ac:dyDescent="0.2">
      <c r="A289" s="134"/>
      <c r="B289" s="131"/>
      <c r="C289" s="1">
        <v>11</v>
      </c>
      <c r="D289" s="1" t="s">
        <v>340</v>
      </c>
      <c r="E289" s="5">
        <v>96640689.118799999</v>
      </c>
      <c r="F289" s="5">
        <f t="shared" si="38"/>
        <v>-6627083.4100000001</v>
      </c>
      <c r="G289" s="5">
        <v>1832869.871</v>
      </c>
      <c r="H289" s="5">
        <v>52447268.355300002</v>
      </c>
      <c r="I289" s="6">
        <f t="shared" si="42"/>
        <v>144293743.93510002</v>
      </c>
      <c r="J289" s="11"/>
      <c r="K289" s="18"/>
      <c r="L289" s="118" t="s">
        <v>882</v>
      </c>
      <c r="M289" s="119"/>
      <c r="N289" s="120"/>
      <c r="O289" s="14">
        <f>SUM(O256:O288)</f>
        <v>2870247759.7543993</v>
      </c>
      <c r="P289" s="14">
        <f t="shared" ref="P289:S289" si="45">SUM(P256:P288)</f>
        <v>-218693752.52999991</v>
      </c>
      <c r="Q289" s="14">
        <f t="shared" si="45"/>
        <v>54436601.073799998</v>
      </c>
      <c r="R289" s="14">
        <f t="shared" si="45"/>
        <v>2027686219.3564997</v>
      </c>
      <c r="S289" s="14">
        <f t="shared" si="45"/>
        <v>4733676827.6546993</v>
      </c>
    </row>
    <row r="290" spans="1:19" ht="24.95" customHeight="1" x14ac:dyDescent="0.2">
      <c r="A290" s="134"/>
      <c r="B290" s="131"/>
      <c r="C290" s="1">
        <v>12</v>
      </c>
      <c r="D290" s="1" t="s">
        <v>341</v>
      </c>
      <c r="E290" s="5">
        <v>93831334.314799994</v>
      </c>
      <c r="F290" s="5">
        <f t="shared" si="38"/>
        <v>-6627083.4100000001</v>
      </c>
      <c r="G290" s="5">
        <v>1779588.1547000001</v>
      </c>
      <c r="H290" s="5">
        <v>52219869.174699999</v>
      </c>
      <c r="I290" s="6">
        <f t="shared" si="42"/>
        <v>141203708.2342</v>
      </c>
      <c r="J290" s="11"/>
      <c r="K290" s="135">
        <v>31</v>
      </c>
      <c r="L290" s="130" t="s">
        <v>67</v>
      </c>
      <c r="M290" s="12">
        <v>1</v>
      </c>
      <c r="N290" s="1" t="s">
        <v>716</v>
      </c>
      <c r="O290" s="5">
        <v>104920886.9632</v>
      </c>
      <c r="P290" s="5">
        <f t="shared" ref="P290:P305" si="46">-6627083.41</f>
        <v>-6627083.4100000001</v>
      </c>
      <c r="Q290" s="5">
        <v>1989910.6091</v>
      </c>
      <c r="R290" s="5">
        <v>52798981.0436</v>
      </c>
      <c r="S290" s="6">
        <f t="shared" si="43"/>
        <v>153082695.20590001</v>
      </c>
    </row>
    <row r="291" spans="1:19" ht="24.95" customHeight="1" x14ac:dyDescent="0.2">
      <c r="A291" s="134"/>
      <c r="B291" s="131"/>
      <c r="C291" s="1">
        <v>13</v>
      </c>
      <c r="D291" s="1" t="s">
        <v>342</v>
      </c>
      <c r="E291" s="5">
        <v>121523852.7474</v>
      </c>
      <c r="F291" s="5">
        <f t="shared" si="38"/>
        <v>-6627083.4100000001</v>
      </c>
      <c r="G291" s="5">
        <v>2304799.4622</v>
      </c>
      <c r="H291" s="5">
        <v>70041883.455300003</v>
      </c>
      <c r="I291" s="6">
        <f t="shared" si="42"/>
        <v>187243452.25490001</v>
      </c>
      <c r="J291" s="11"/>
      <c r="K291" s="136"/>
      <c r="L291" s="131"/>
      <c r="M291" s="12">
        <v>2</v>
      </c>
      <c r="N291" s="1" t="s">
        <v>534</v>
      </c>
      <c r="O291" s="5">
        <v>105839342.4092</v>
      </c>
      <c r="P291" s="5">
        <f t="shared" si="46"/>
        <v>-6627083.4100000001</v>
      </c>
      <c r="Q291" s="5">
        <v>2007329.8694</v>
      </c>
      <c r="R291" s="5">
        <v>54066903.747500002</v>
      </c>
      <c r="S291" s="6">
        <f t="shared" si="43"/>
        <v>155286492.61610001</v>
      </c>
    </row>
    <row r="292" spans="1:19" ht="24.95" customHeight="1" x14ac:dyDescent="0.2">
      <c r="A292" s="134"/>
      <c r="B292" s="131"/>
      <c r="C292" s="1">
        <v>14</v>
      </c>
      <c r="D292" s="1" t="s">
        <v>343</v>
      </c>
      <c r="E292" s="5">
        <v>83382456.5255</v>
      </c>
      <c r="F292" s="5">
        <f t="shared" si="38"/>
        <v>-6627083.4100000001</v>
      </c>
      <c r="G292" s="5">
        <v>1581416.6240999999</v>
      </c>
      <c r="H292" s="5">
        <v>50020473.9252</v>
      </c>
      <c r="I292" s="6">
        <f t="shared" si="42"/>
        <v>128357263.6648</v>
      </c>
      <c r="J292" s="11"/>
      <c r="K292" s="136"/>
      <c r="L292" s="131"/>
      <c r="M292" s="12">
        <v>3</v>
      </c>
      <c r="N292" s="1" t="s">
        <v>717</v>
      </c>
      <c r="O292" s="5">
        <v>105378135.9905</v>
      </c>
      <c r="P292" s="5">
        <f t="shared" si="46"/>
        <v>-6627083.4100000001</v>
      </c>
      <c r="Q292" s="5">
        <v>1998582.7117000001</v>
      </c>
      <c r="R292" s="5">
        <v>53147572.2839</v>
      </c>
      <c r="S292" s="6">
        <f t="shared" si="43"/>
        <v>153897207.57610002</v>
      </c>
    </row>
    <row r="293" spans="1:19" ht="24.95" customHeight="1" x14ac:dyDescent="0.2">
      <c r="A293" s="134"/>
      <c r="B293" s="131"/>
      <c r="C293" s="1">
        <v>15</v>
      </c>
      <c r="D293" s="1" t="s">
        <v>344</v>
      </c>
      <c r="E293" s="5">
        <v>92290894.920699999</v>
      </c>
      <c r="F293" s="5">
        <f t="shared" si="38"/>
        <v>-6627083.4100000001</v>
      </c>
      <c r="G293" s="5">
        <v>1750372.4591000001</v>
      </c>
      <c r="H293" s="5">
        <v>55694953.045299999</v>
      </c>
      <c r="I293" s="6">
        <f t="shared" si="42"/>
        <v>143109137.0151</v>
      </c>
      <c r="J293" s="11"/>
      <c r="K293" s="136"/>
      <c r="L293" s="131"/>
      <c r="M293" s="12">
        <v>4</v>
      </c>
      <c r="N293" s="1" t="s">
        <v>718</v>
      </c>
      <c r="O293" s="5">
        <v>80002292.270600006</v>
      </c>
      <c r="P293" s="5">
        <f t="shared" si="46"/>
        <v>-6627083.4100000001</v>
      </c>
      <c r="Q293" s="5">
        <v>1517309.0388</v>
      </c>
      <c r="R293" s="5">
        <v>42991502.674699999</v>
      </c>
      <c r="S293" s="6">
        <f t="shared" si="43"/>
        <v>117884020.57410002</v>
      </c>
    </row>
    <row r="294" spans="1:19" ht="24.95" customHeight="1" x14ac:dyDescent="0.2">
      <c r="A294" s="134"/>
      <c r="B294" s="131"/>
      <c r="C294" s="1">
        <v>16</v>
      </c>
      <c r="D294" s="1" t="s">
        <v>345</v>
      </c>
      <c r="E294" s="5">
        <v>104795080.6048</v>
      </c>
      <c r="F294" s="5">
        <f t="shared" si="38"/>
        <v>-6627083.4100000001</v>
      </c>
      <c r="G294" s="5">
        <v>1987524.5884</v>
      </c>
      <c r="H294" s="5">
        <v>61769431.5898</v>
      </c>
      <c r="I294" s="6">
        <f t="shared" si="42"/>
        <v>161924953.37300003</v>
      </c>
      <c r="J294" s="11"/>
      <c r="K294" s="136"/>
      <c r="L294" s="131"/>
      <c r="M294" s="12">
        <v>5</v>
      </c>
      <c r="N294" s="1" t="s">
        <v>719</v>
      </c>
      <c r="O294" s="5">
        <v>139193070.0808</v>
      </c>
      <c r="P294" s="5">
        <f t="shared" si="46"/>
        <v>-6627083.4100000001</v>
      </c>
      <c r="Q294" s="5">
        <v>2639910.6497</v>
      </c>
      <c r="R294" s="5">
        <v>80584885.827900007</v>
      </c>
      <c r="S294" s="6">
        <f t="shared" si="43"/>
        <v>215790783.14840001</v>
      </c>
    </row>
    <row r="295" spans="1:19" ht="24.95" customHeight="1" x14ac:dyDescent="0.2">
      <c r="A295" s="134"/>
      <c r="B295" s="132"/>
      <c r="C295" s="1">
        <v>17</v>
      </c>
      <c r="D295" s="1" t="s">
        <v>346</v>
      </c>
      <c r="E295" s="5">
        <v>86784810.094500005</v>
      </c>
      <c r="F295" s="5">
        <f t="shared" si="38"/>
        <v>-6627083.4100000001</v>
      </c>
      <c r="G295" s="5">
        <v>1645945.0478999999</v>
      </c>
      <c r="H295" s="5">
        <v>49790012.1294</v>
      </c>
      <c r="I295" s="6">
        <f t="shared" si="42"/>
        <v>131593683.86180001</v>
      </c>
      <c r="J295" s="11"/>
      <c r="K295" s="136"/>
      <c r="L295" s="131"/>
      <c r="M295" s="12">
        <v>6</v>
      </c>
      <c r="N295" s="1" t="s">
        <v>720</v>
      </c>
      <c r="O295" s="5">
        <v>120366591.4858</v>
      </c>
      <c r="P295" s="5">
        <f t="shared" si="46"/>
        <v>-6627083.4100000001</v>
      </c>
      <c r="Q295" s="5">
        <v>2282851.0539000002</v>
      </c>
      <c r="R295" s="5">
        <v>67176756.364099994</v>
      </c>
      <c r="S295" s="6">
        <f t="shared" si="43"/>
        <v>183199115.49379998</v>
      </c>
    </row>
    <row r="296" spans="1:19" ht="24.95" customHeight="1" x14ac:dyDescent="0.2">
      <c r="A296" s="1"/>
      <c r="B296" s="118" t="s">
        <v>866</v>
      </c>
      <c r="C296" s="119"/>
      <c r="D296" s="120"/>
      <c r="E296" s="14">
        <f>SUM(E279:E295)</f>
        <v>1685375398.5773003</v>
      </c>
      <c r="F296" s="14">
        <f t="shared" ref="F296:I296" si="47">SUM(F279:F295)</f>
        <v>-112660417.96999997</v>
      </c>
      <c r="G296" s="14">
        <f t="shared" si="47"/>
        <v>31964525.682799999</v>
      </c>
      <c r="H296" s="14">
        <f t="shared" si="47"/>
        <v>971246871.01799989</v>
      </c>
      <c r="I296" s="14">
        <f t="shared" si="47"/>
        <v>2575926377.3081007</v>
      </c>
      <c r="J296" s="11"/>
      <c r="K296" s="136"/>
      <c r="L296" s="131"/>
      <c r="M296" s="12">
        <v>7</v>
      </c>
      <c r="N296" s="1" t="s">
        <v>721</v>
      </c>
      <c r="O296" s="5">
        <v>105663029.9727</v>
      </c>
      <c r="P296" s="5">
        <f t="shared" si="46"/>
        <v>-6627083.4100000001</v>
      </c>
      <c r="Q296" s="5">
        <v>2003985.9595000001</v>
      </c>
      <c r="R296" s="5">
        <v>51774208.112800002</v>
      </c>
      <c r="S296" s="6">
        <f t="shared" si="43"/>
        <v>152814140.63499999</v>
      </c>
    </row>
    <row r="297" spans="1:19" ht="24.95" customHeight="1" x14ac:dyDescent="0.2">
      <c r="A297" s="134">
        <v>15</v>
      </c>
      <c r="B297" s="130" t="s">
        <v>51</v>
      </c>
      <c r="C297" s="1">
        <v>1</v>
      </c>
      <c r="D297" s="1" t="s">
        <v>347</v>
      </c>
      <c r="E297" s="5">
        <v>138466692.7915</v>
      </c>
      <c r="F297" s="5">
        <f t="shared" si="38"/>
        <v>-6627083.4100000001</v>
      </c>
      <c r="G297" s="5">
        <v>2626134.3091000002</v>
      </c>
      <c r="H297" s="5">
        <v>70566229.260399997</v>
      </c>
      <c r="I297" s="6">
        <f t="shared" si="42"/>
        <v>205031972.95100001</v>
      </c>
      <c r="J297" s="11"/>
      <c r="K297" s="136"/>
      <c r="L297" s="131"/>
      <c r="M297" s="12">
        <v>8</v>
      </c>
      <c r="N297" s="1" t="s">
        <v>722</v>
      </c>
      <c r="O297" s="5">
        <v>93317500.275099993</v>
      </c>
      <c r="P297" s="5">
        <f t="shared" si="46"/>
        <v>-6627083.4100000001</v>
      </c>
      <c r="Q297" s="5">
        <v>1769842.871</v>
      </c>
      <c r="R297" s="5">
        <v>46909681.3411</v>
      </c>
      <c r="S297" s="6">
        <f t="shared" si="43"/>
        <v>135369941.0772</v>
      </c>
    </row>
    <row r="298" spans="1:19" ht="24.95" customHeight="1" x14ac:dyDescent="0.2">
      <c r="A298" s="134"/>
      <c r="B298" s="131"/>
      <c r="C298" s="1">
        <v>2</v>
      </c>
      <c r="D298" s="1" t="s">
        <v>348</v>
      </c>
      <c r="E298" s="5">
        <v>100559011.7316</v>
      </c>
      <c r="F298" s="5">
        <f t="shared" si="38"/>
        <v>-6627083.4100000001</v>
      </c>
      <c r="G298" s="5">
        <v>1907184.0706</v>
      </c>
      <c r="H298" s="5">
        <v>56860588.603100002</v>
      </c>
      <c r="I298" s="6">
        <f t="shared" si="42"/>
        <v>152699700.99529999</v>
      </c>
      <c r="J298" s="11"/>
      <c r="K298" s="136"/>
      <c r="L298" s="131"/>
      <c r="M298" s="12">
        <v>9</v>
      </c>
      <c r="N298" s="1" t="s">
        <v>723</v>
      </c>
      <c r="O298" s="5">
        <v>95713494.597200006</v>
      </c>
      <c r="P298" s="5">
        <f t="shared" si="46"/>
        <v>-6627083.4100000001</v>
      </c>
      <c r="Q298" s="5">
        <v>1815284.8670000001</v>
      </c>
      <c r="R298" s="5">
        <v>49011838.557099998</v>
      </c>
      <c r="S298" s="6">
        <f t="shared" si="43"/>
        <v>139913534.61129999</v>
      </c>
    </row>
    <row r="299" spans="1:19" ht="24.95" customHeight="1" x14ac:dyDescent="0.2">
      <c r="A299" s="134"/>
      <c r="B299" s="131"/>
      <c r="C299" s="1">
        <v>3</v>
      </c>
      <c r="D299" s="1" t="s">
        <v>349</v>
      </c>
      <c r="E299" s="5">
        <v>101210435.9457</v>
      </c>
      <c r="F299" s="5">
        <f t="shared" si="38"/>
        <v>-6627083.4100000001</v>
      </c>
      <c r="G299" s="5">
        <v>1919538.8647</v>
      </c>
      <c r="H299" s="5">
        <v>55722498.9089</v>
      </c>
      <c r="I299" s="6">
        <f t="shared" si="42"/>
        <v>152225390.30930001</v>
      </c>
      <c r="J299" s="11"/>
      <c r="K299" s="136"/>
      <c r="L299" s="131"/>
      <c r="M299" s="12">
        <v>10</v>
      </c>
      <c r="N299" s="1" t="s">
        <v>724</v>
      </c>
      <c r="O299" s="5">
        <v>90798120.719300002</v>
      </c>
      <c r="P299" s="5">
        <f t="shared" si="46"/>
        <v>-6627083.4100000001</v>
      </c>
      <c r="Q299" s="5">
        <v>1722060.773</v>
      </c>
      <c r="R299" s="5">
        <v>45255978.497699998</v>
      </c>
      <c r="S299" s="6">
        <f t="shared" si="43"/>
        <v>131149076.58000001</v>
      </c>
    </row>
    <row r="300" spans="1:19" ht="24.95" customHeight="1" x14ac:dyDescent="0.2">
      <c r="A300" s="134"/>
      <c r="B300" s="131"/>
      <c r="C300" s="1">
        <v>4</v>
      </c>
      <c r="D300" s="1" t="s">
        <v>350</v>
      </c>
      <c r="E300" s="5">
        <v>110282427.1391</v>
      </c>
      <c r="F300" s="5">
        <f t="shared" si="38"/>
        <v>-6627083.4100000001</v>
      </c>
      <c r="G300" s="5">
        <v>2091596.6126000001</v>
      </c>
      <c r="H300" s="5">
        <v>56274425.924400002</v>
      </c>
      <c r="I300" s="6">
        <f t="shared" si="42"/>
        <v>162021366.26609999</v>
      </c>
      <c r="J300" s="11"/>
      <c r="K300" s="136"/>
      <c r="L300" s="131"/>
      <c r="M300" s="12">
        <v>11</v>
      </c>
      <c r="N300" s="1" t="s">
        <v>725</v>
      </c>
      <c r="O300" s="5">
        <v>125449379.59630001</v>
      </c>
      <c r="P300" s="5">
        <f t="shared" si="46"/>
        <v>-6627083.4100000001</v>
      </c>
      <c r="Q300" s="5">
        <v>2379250.2960000001</v>
      </c>
      <c r="R300" s="5">
        <v>65887723.490900002</v>
      </c>
      <c r="S300" s="6">
        <f t="shared" si="43"/>
        <v>187089269.97320002</v>
      </c>
    </row>
    <row r="301" spans="1:19" ht="24.95" customHeight="1" x14ac:dyDescent="0.2">
      <c r="A301" s="134"/>
      <c r="B301" s="131"/>
      <c r="C301" s="1">
        <v>5</v>
      </c>
      <c r="D301" s="1" t="s">
        <v>351</v>
      </c>
      <c r="E301" s="5">
        <v>107264753.4144</v>
      </c>
      <c r="F301" s="5">
        <f t="shared" si="38"/>
        <v>-6627083.4100000001</v>
      </c>
      <c r="G301" s="5">
        <v>2034363.9572999999</v>
      </c>
      <c r="H301" s="5">
        <v>59435154.217799999</v>
      </c>
      <c r="I301" s="6">
        <f t="shared" si="42"/>
        <v>162107188.17949998</v>
      </c>
      <c r="J301" s="11"/>
      <c r="K301" s="136"/>
      <c r="L301" s="131"/>
      <c r="M301" s="12">
        <v>12</v>
      </c>
      <c r="N301" s="1" t="s">
        <v>726</v>
      </c>
      <c r="O301" s="5">
        <v>84459087.783800006</v>
      </c>
      <c r="P301" s="5">
        <f t="shared" si="46"/>
        <v>-6627083.4100000001</v>
      </c>
      <c r="Q301" s="5">
        <v>1601835.8182000001</v>
      </c>
      <c r="R301" s="5">
        <v>44283160.646600001</v>
      </c>
      <c r="S301" s="6">
        <f t="shared" si="43"/>
        <v>123717000.83860001</v>
      </c>
    </row>
    <row r="302" spans="1:19" ht="24.95" customHeight="1" x14ac:dyDescent="0.2">
      <c r="A302" s="134"/>
      <c r="B302" s="131"/>
      <c r="C302" s="1">
        <v>6</v>
      </c>
      <c r="D302" s="1" t="s">
        <v>51</v>
      </c>
      <c r="E302" s="5">
        <v>116797690.7305</v>
      </c>
      <c r="F302" s="5">
        <f t="shared" si="38"/>
        <v>-6627083.4100000001</v>
      </c>
      <c r="G302" s="5">
        <v>2215163.9262000001</v>
      </c>
      <c r="H302" s="5">
        <v>62925769.922799997</v>
      </c>
      <c r="I302" s="6">
        <f t="shared" si="42"/>
        <v>175311541.16949999</v>
      </c>
      <c r="J302" s="11"/>
      <c r="K302" s="136"/>
      <c r="L302" s="131"/>
      <c r="M302" s="12">
        <v>13</v>
      </c>
      <c r="N302" s="1" t="s">
        <v>727</v>
      </c>
      <c r="O302" s="5">
        <v>112754516.50929999</v>
      </c>
      <c r="P302" s="5">
        <f t="shared" si="46"/>
        <v>-6627083.4100000001</v>
      </c>
      <c r="Q302" s="5">
        <v>2138481.8135000002</v>
      </c>
      <c r="R302" s="5">
        <v>54594767.357699998</v>
      </c>
      <c r="S302" s="6">
        <f t="shared" si="43"/>
        <v>162860682.2705</v>
      </c>
    </row>
    <row r="303" spans="1:19" ht="24.95" customHeight="1" x14ac:dyDescent="0.2">
      <c r="A303" s="134"/>
      <c r="B303" s="131"/>
      <c r="C303" s="1">
        <v>7</v>
      </c>
      <c r="D303" s="1" t="s">
        <v>352</v>
      </c>
      <c r="E303" s="5">
        <v>91580182.484899998</v>
      </c>
      <c r="F303" s="5">
        <f t="shared" si="38"/>
        <v>-6627083.4100000001</v>
      </c>
      <c r="G303" s="5">
        <v>1736893.2153</v>
      </c>
      <c r="H303" s="5">
        <v>49997705.395800002</v>
      </c>
      <c r="I303" s="6">
        <f t="shared" si="42"/>
        <v>136687697.68599999</v>
      </c>
      <c r="J303" s="11"/>
      <c r="K303" s="136"/>
      <c r="L303" s="131"/>
      <c r="M303" s="12">
        <v>14</v>
      </c>
      <c r="N303" s="1" t="s">
        <v>728</v>
      </c>
      <c r="O303" s="5">
        <v>112591436.1909</v>
      </c>
      <c r="P303" s="5">
        <f t="shared" si="46"/>
        <v>-6627083.4100000001</v>
      </c>
      <c r="Q303" s="5">
        <v>2135388.8615999999</v>
      </c>
      <c r="R303" s="5">
        <v>55168351.438100003</v>
      </c>
      <c r="S303" s="6">
        <f t="shared" si="43"/>
        <v>163268093.08059999</v>
      </c>
    </row>
    <row r="304" spans="1:19" ht="24.95" customHeight="1" x14ac:dyDescent="0.2">
      <c r="A304" s="134"/>
      <c r="B304" s="131"/>
      <c r="C304" s="1">
        <v>8</v>
      </c>
      <c r="D304" s="1" t="s">
        <v>353</v>
      </c>
      <c r="E304" s="5">
        <v>98236614.919599995</v>
      </c>
      <c r="F304" s="5">
        <f t="shared" si="38"/>
        <v>-6627083.4100000001</v>
      </c>
      <c r="G304" s="5">
        <v>1863137.9117000001</v>
      </c>
      <c r="H304" s="5">
        <v>54973689.4859</v>
      </c>
      <c r="I304" s="6">
        <f t="shared" si="42"/>
        <v>148446358.90719998</v>
      </c>
      <c r="J304" s="11"/>
      <c r="K304" s="136"/>
      <c r="L304" s="131"/>
      <c r="M304" s="12">
        <v>15</v>
      </c>
      <c r="N304" s="1" t="s">
        <v>729</v>
      </c>
      <c r="O304" s="5">
        <v>88978340.118100002</v>
      </c>
      <c r="P304" s="5">
        <f t="shared" si="46"/>
        <v>-6627083.4100000001</v>
      </c>
      <c r="Q304" s="5">
        <v>1687547.1425000001</v>
      </c>
      <c r="R304" s="5">
        <v>48018019.916000001</v>
      </c>
      <c r="S304" s="6">
        <f t="shared" si="43"/>
        <v>132056823.76660001</v>
      </c>
    </row>
    <row r="305" spans="1:19" ht="24.95" customHeight="1" x14ac:dyDescent="0.2">
      <c r="A305" s="134"/>
      <c r="B305" s="131"/>
      <c r="C305" s="1">
        <v>9</v>
      </c>
      <c r="D305" s="1" t="s">
        <v>354</v>
      </c>
      <c r="E305" s="5">
        <v>89560605.550600007</v>
      </c>
      <c r="F305" s="5">
        <f t="shared" si="38"/>
        <v>-6627083.4100000001</v>
      </c>
      <c r="G305" s="5">
        <v>1698590.2836</v>
      </c>
      <c r="H305" s="5">
        <v>48726720.0766</v>
      </c>
      <c r="I305" s="6">
        <f t="shared" si="42"/>
        <v>133358832.50080001</v>
      </c>
      <c r="J305" s="11"/>
      <c r="K305" s="136"/>
      <c r="L305" s="131"/>
      <c r="M305" s="12">
        <v>16</v>
      </c>
      <c r="N305" s="1" t="s">
        <v>730</v>
      </c>
      <c r="O305" s="5">
        <v>113374566.22589999</v>
      </c>
      <c r="P305" s="5">
        <f t="shared" si="46"/>
        <v>-6627083.4100000001</v>
      </c>
      <c r="Q305" s="5">
        <v>2150241.5646000002</v>
      </c>
      <c r="R305" s="5">
        <v>56381147.068000004</v>
      </c>
      <c r="S305" s="6">
        <f t="shared" si="43"/>
        <v>165278871.44850001</v>
      </c>
    </row>
    <row r="306" spans="1:19" ht="24.95" customHeight="1" x14ac:dyDescent="0.2">
      <c r="A306" s="134"/>
      <c r="B306" s="131"/>
      <c r="C306" s="1">
        <v>10</v>
      </c>
      <c r="D306" s="1" t="s">
        <v>355</v>
      </c>
      <c r="E306" s="5">
        <v>84936896.554199994</v>
      </c>
      <c r="F306" s="5">
        <f t="shared" si="38"/>
        <v>-6627083.4100000001</v>
      </c>
      <c r="G306" s="5">
        <v>1610897.8532</v>
      </c>
      <c r="H306" s="5">
        <v>50185290.578500003</v>
      </c>
      <c r="I306" s="6">
        <f t="shared" si="42"/>
        <v>130106001.5759</v>
      </c>
      <c r="J306" s="11"/>
      <c r="K306" s="137"/>
      <c r="L306" s="132"/>
      <c r="M306" s="12">
        <v>17</v>
      </c>
      <c r="N306" s="1" t="s">
        <v>731</v>
      </c>
      <c r="O306" s="5">
        <v>120460981.30930001</v>
      </c>
      <c r="P306" s="5">
        <f>-6627083.41</f>
        <v>-6627083.4100000001</v>
      </c>
      <c r="Q306" s="5">
        <v>2284641.2343000001</v>
      </c>
      <c r="R306" s="5">
        <v>51316565.894599997</v>
      </c>
      <c r="S306" s="6">
        <f t="shared" si="43"/>
        <v>167435105.0282</v>
      </c>
    </row>
    <row r="307" spans="1:19" ht="24.95" customHeight="1" x14ac:dyDescent="0.2">
      <c r="A307" s="134"/>
      <c r="B307" s="132"/>
      <c r="C307" s="1">
        <v>11</v>
      </c>
      <c r="D307" s="1" t="s">
        <v>356</v>
      </c>
      <c r="E307" s="5">
        <v>115925088.9542</v>
      </c>
      <c r="F307" s="5">
        <f t="shared" si="38"/>
        <v>-6627083.4100000001</v>
      </c>
      <c r="G307" s="5">
        <v>2198614.3184000002</v>
      </c>
      <c r="H307" s="5">
        <v>61530967.445100002</v>
      </c>
      <c r="I307" s="6">
        <f t="shared" si="42"/>
        <v>173027587.30770001</v>
      </c>
      <c r="J307" s="11"/>
      <c r="K307" s="18"/>
      <c r="L307" s="118" t="s">
        <v>883</v>
      </c>
      <c r="M307" s="119"/>
      <c r="N307" s="120"/>
      <c r="O307" s="14">
        <f>SUM(O290:O306)</f>
        <v>1799260772.4980001</v>
      </c>
      <c r="P307" s="14">
        <f t="shared" ref="P307:S307" si="48">SUM(P290:P306)</f>
        <v>-112660417.96999997</v>
      </c>
      <c r="Q307" s="14">
        <f t="shared" si="48"/>
        <v>34124455.1338</v>
      </c>
      <c r="R307" s="14">
        <f t="shared" si="48"/>
        <v>919368044.26230001</v>
      </c>
      <c r="S307" s="14">
        <f t="shared" si="48"/>
        <v>2640092853.9240999</v>
      </c>
    </row>
    <row r="308" spans="1:19" ht="24.95" customHeight="1" x14ac:dyDescent="0.2">
      <c r="A308" s="1"/>
      <c r="B308" s="118" t="s">
        <v>867</v>
      </c>
      <c r="C308" s="119"/>
      <c r="D308" s="120"/>
      <c r="E308" s="14">
        <f>SUM(E297:E307)</f>
        <v>1154820400.2163</v>
      </c>
      <c r="F308" s="14">
        <f t="shared" ref="F308:I308" si="49">SUM(F297:F307)</f>
        <v>-72897917.50999999</v>
      </c>
      <c r="G308" s="14">
        <f t="shared" si="49"/>
        <v>21902115.322699998</v>
      </c>
      <c r="H308" s="14">
        <f t="shared" si="49"/>
        <v>627199039.81929994</v>
      </c>
      <c r="I308" s="14">
        <f t="shared" si="49"/>
        <v>1731023637.8483002</v>
      </c>
      <c r="J308" s="11"/>
      <c r="K308" s="135">
        <v>32</v>
      </c>
      <c r="L308" s="130" t="s">
        <v>68</v>
      </c>
      <c r="M308" s="12">
        <v>1</v>
      </c>
      <c r="N308" s="1" t="s">
        <v>732</v>
      </c>
      <c r="O308" s="5">
        <v>80149505.704999998</v>
      </c>
      <c r="P308" s="5">
        <f t="shared" ref="P308:P329" si="50">-6627083.41</f>
        <v>-6627083.4100000001</v>
      </c>
      <c r="Q308" s="5">
        <v>1520101.0622</v>
      </c>
      <c r="R308" s="5">
        <v>62635239.338600002</v>
      </c>
      <c r="S308" s="6">
        <f t="shared" si="43"/>
        <v>137677762.69580001</v>
      </c>
    </row>
    <row r="309" spans="1:19" ht="24.95" customHeight="1" x14ac:dyDescent="0.2">
      <c r="A309" s="134">
        <v>16</v>
      </c>
      <c r="B309" s="130" t="s">
        <v>52</v>
      </c>
      <c r="C309" s="1">
        <v>1</v>
      </c>
      <c r="D309" s="1" t="s">
        <v>357</v>
      </c>
      <c r="E309" s="5">
        <v>90618198.640000001</v>
      </c>
      <c r="F309" s="5">
        <f t="shared" si="38"/>
        <v>-6627083.4100000001</v>
      </c>
      <c r="G309" s="5">
        <v>1718648.4032999999</v>
      </c>
      <c r="H309" s="5">
        <v>54504790.105099998</v>
      </c>
      <c r="I309" s="6">
        <f t="shared" si="42"/>
        <v>140214553.73840001</v>
      </c>
      <c r="J309" s="11"/>
      <c r="K309" s="136"/>
      <c r="L309" s="131"/>
      <c r="M309" s="12">
        <v>2</v>
      </c>
      <c r="N309" s="1" t="s">
        <v>733</v>
      </c>
      <c r="O309" s="5">
        <v>100140582.7649</v>
      </c>
      <c r="P309" s="5">
        <f t="shared" si="50"/>
        <v>-6627083.4100000001</v>
      </c>
      <c r="Q309" s="5">
        <v>1899248.2223</v>
      </c>
      <c r="R309" s="5">
        <v>71678485.829300001</v>
      </c>
      <c r="S309" s="6">
        <f t="shared" si="43"/>
        <v>167091233.40649998</v>
      </c>
    </row>
    <row r="310" spans="1:19" ht="24.95" customHeight="1" x14ac:dyDescent="0.2">
      <c r="A310" s="134"/>
      <c r="B310" s="131"/>
      <c r="C310" s="1">
        <v>2</v>
      </c>
      <c r="D310" s="1" t="s">
        <v>358</v>
      </c>
      <c r="E310" s="5">
        <v>85276292.6567</v>
      </c>
      <c r="F310" s="5">
        <f t="shared" ref="F310:F373" si="51">-6627083.41</f>
        <v>-6627083.4100000001</v>
      </c>
      <c r="G310" s="5">
        <v>1617334.7784</v>
      </c>
      <c r="H310" s="5">
        <v>51797657.002700001</v>
      </c>
      <c r="I310" s="6">
        <f t="shared" si="42"/>
        <v>132064201.02780001</v>
      </c>
      <c r="J310" s="11"/>
      <c r="K310" s="136"/>
      <c r="L310" s="131"/>
      <c r="M310" s="12">
        <v>3</v>
      </c>
      <c r="N310" s="1" t="s">
        <v>734</v>
      </c>
      <c r="O310" s="5">
        <v>92250481.973700002</v>
      </c>
      <c r="P310" s="5">
        <f t="shared" si="50"/>
        <v>-6627083.4100000001</v>
      </c>
      <c r="Q310" s="5">
        <v>1749605.9945</v>
      </c>
      <c r="R310" s="5">
        <v>61460398.261699997</v>
      </c>
      <c r="S310" s="6">
        <f t="shared" si="43"/>
        <v>148833402.81990001</v>
      </c>
    </row>
    <row r="311" spans="1:19" ht="24.95" customHeight="1" x14ac:dyDescent="0.2">
      <c r="A311" s="134"/>
      <c r="B311" s="131"/>
      <c r="C311" s="1">
        <v>3</v>
      </c>
      <c r="D311" s="1" t="s">
        <v>359</v>
      </c>
      <c r="E311" s="5">
        <v>78342441.295699999</v>
      </c>
      <c r="F311" s="5">
        <f t="shared" si="51"/>
        <v>-6627083.4100000001</v>
      </c>
      <c r="G311" s="5">
        <v>1485828.6047</v>
      </c>
      <c r="H311" s="5">
        <v>47425664.387000002</v>
      </c>
      <c r="I311" s="6">
        <f t="shared" si="42"/>
        <v>120626850.87740001</v>
      </c>
      <c r="J311" s="11"/>
      <c r="K311" s="136"/>
      <c r="L311" s="131"/>
      <c r="M311" s="12">
        <v>4</v>
      </c>
      <c r="N311" s="1" t="s">
        <v>735</v>
      </c>
      <c r="O311" s="5">
        <v>98475541.164399996</v>
      </c>
      <c r="P311" s="5">
        <f t="shared" si="50"/>
        <v>-6627083.4100000001</v>
      </c>
      <c r="Q311" s="5">
        <v>1867669.3437999999</v>
      </c>
      <c r="R311" s="5">
        <v>67476577.737800002</v>
      </c>
      <c r="S311" s="6">
        <f t="shared" si="43"/>
        <v>161192704.836</v>
      </c>
    </row>
    <row r="312" spans="1:19" ht="24.95" customHeight="1" x14ac:dyDescent="0.2">
      <c r="A312" s="134"/>
      <c r="B312" s="131"/>
      <c r="C312" s="1">
        <v>4</v>
      </c>
      <c r="D312" s="1" t="s">
        <v>360</v>
      </c>
      <c r="E312" s="5">
        <v>83323229.757200003</v>
      </c>
      <c r="F312" s="5">
        <f t="shared" si="51"/>
        <v>-6627083.4100000001</v>
      </c>
      <c r="G312" s="5">
        <v>1580293.3399</v>
      </c>
      <c r="H312" s="5">
        <v>51216963.279799998</v>
      </c>
      <c r="I312" s="6">
        <f t="shared" si="42"/>
        <v>129493402.96690001</v>
      </c>
      <c r="J312" s="11"/>
      <c r="K312" s="136"/>
      <c r="L312" s="131"/>
      <c r="M312" s="12">
        <v>5</v>
      </c>
      <c r="N312" s="1" t="s">
        <v>736</v>
      </c>
      <c r="O312" s="5">
        <v>91409938.977300003</v>
      </c>
      <c r="P312" s="5">
        <f t="shared" si="50"/>
        <v>-6627083.4100000001</v>
      </c>
      <c r="Q312" s="5">
        <v>1733664.4077000001</v>
      </c>
      <c r="R312" s="5">
        <v>68470943.274599999</v>
      </c>
      <c r="S312" s="6">
        <f t="shared" si="43"/>
        <v>154987463.24959999</v>
      </c>
    </row>
    <row r="313" spans="1:19" ht="24.95" customHeight="1" x14ac:dyDescent="0.2">
      <c r="A313" s="134"/>
      <c r="B313" s="131"/>
      <c r="C313" s="1">
        <v>5</v>
      </c>
      <c r="D313" s="1" t="s">
        <v>361</v>
      </c>
      <c r="E313" s="5">
        <v>89348024.976899996</v>
      </c>
      <c r="F313" s="5">
        <f t="shared" si="51"/>
        <v>-6627083.4100000001</v>
      </c>
      <c r="G313" s="5">
        <v>1694558.5188</v>
      </c>
      <c r="H313" s="5">
        <v>50430855.578500003</v>
      </c>
      <c r="I313" s="6">
        <f t="shared" si="42"/>
        <v>134846355.66420001</v>
      </c>
      <c r="J313" s="11"/>
      <c r="K313" s="136"/>
      <c r="L313" s="131"/>
      <c r="M313" s="12">
        <v>6</v>
      </c>
      <c r="N313" s="1" t="s">
        <v>737</v>
      </c>
      <c r="O313" s="5">
        <v>91394664.529400006</v>
      </c>
      <c r="P313" s="5">
        <f t="shared" si="50"/>
        <v>-6627083.4100000001</v>
      </c>
      <c r="Q313" s="5">
        <v>1733374.7153</v>
      </c>
      <c r="R313" s="5">
        <v>67952267.510000005</v>
      </c>
      <c r="S313" s="6">
        <f t="shared" si="43"/>
        <v>154453223.34470001</v>
      </c>
    </row>
    <row r="314" spans="1:19" ht="24.95" customHeight="1" x14ac:dyDescent="0.2">
      <c r="A314" s="134"/>
      <c r="B314" s="131"/>
      <c r="C314" s="1">
        <v>6</v>
      </c>
      <c r="D314" s="1" t="s">
        <v>362</v>
      </c>
      <c r="E314" s="5">
        <v>89647204.446400002</v>
      </c>
      <c r="F314" s="5">
        <f t="shared" si="51"/>
        <v>-6627083.4100000001</v>
      </c>
      <c r="G314" s="5">
        <v>1700232.7027</v>
      </c>
      <c r="H314" s="5">
        <v>50591971.015299998</v>
      </c>
      <c r="I314" s="6">
        <f t="shared" si="42"/>
        <v>135312324.75440001</v>
      </c>
      <c r="J314" s="11"/>
      <c r="K314" s="136"/>
      <c r="L314" s="131"/>
      <c r="M314" s="12">
        <v>7</v>
      </c>
      <c r="N314" s="1" t="s">
        <v>738</v>
      </c>
      <c r="O314" s="5">
        <v>99050903.345100001</v>
      </c>
      <c r="P314" s="5">
        <f t="shared" si="50"/>
        <v>-6627083.4100000001</v>
      </c>
      <c r="Q314" s="5">
        <v>1878581.5591</v>
      </c>
      <c r="R314" s="5">
        <v>71716549.761399999</v>
      </c>
      <c r="S314" s="6">
        <f t="shared" si="43"/>
        <v>166018951.25560001</v>
      </c>
    </row>
    <row r="315" spans="1:19" ht="24.95" customHeight="1" x14ac:dyDescent="0.2">
      <c r="A315" s="134"/>
      <c r="B315" s="131"/>
      <c r="C315" s="1">
        <v>7</v>
      </c>
      <c r="D315" s="1" t="s">
        <v>363</v>
      </c>
      <c r="E315" s="5">
        <v>80238976.161400005</v>
      </c>
      <c r="F315" s="5">
        <f t="shared" si="51"/>
        <v>-6627083.4100000001</v>
      </c>
      <c r="G315" s="5">
        <v>1521797.9427</v>
      </c>
      <c r="H315" s="5">
        <v>46311419.340000004</v>
      </c>
      <c r="I315" s="6">
        <f t="shared" si="42"/>
        <v>121445110.03410001</v>
      </c>
      <c r="J315" s="11"/>
      <c r="K315" s="136"/>
      <c r="L315" s="131"/>
      <c r="M315" s="12">
        <v>8</v>
      </c>
      <c r="N315" s="1" t="s">
        <v>739</v>
      </c>
      <c r="O315" s="5">
        <v>95961588.739899993</v>
      </c>
      <c r="P315" s="5">
        <f t="shared" si="50"/>
        <v>-6627083.4100000001</v>
      </c>
      <c r="Q315" s="5">
        <v>1819990.1757</v>
      </c>
      <c r="R315" s="5">
        <v>65275323.043399997</v>
      </c>
      <c r="S315" s="6">
        <f t="shared" si="43"/>
        <v>156429818.54899999</v>
      </c>
    </row>
    <row r="316" spans="1:19" ht="24.95" customHeight="1" x14ac:dyDescent="0.2">
      <c r="A316" s="134"/>
      <c r="B316" s="131"/>
      <c r="C316" s="1">
        <v>8</v>
      </c>
      <c r="D316" s="1" t="s">
        <v>364</v>
      </c>
      <c r="E316" s="5">
        <v>84989694.011700004</v>
      </c>
      <c r="F316" s="5">
        <f t="shared" si="51"/>
        <v>-6627083.4100000001</v>
      </c>
      <c r="G316" s="5">
        <v>1611899.2002000001</v>
      </c>
      <c r="H316" s="5">
        <v>49436599.420900002</v>
      </c>
      <c r="I316" s="6">
        <f t="shared" si="42"/>
        <v>129411109.22280002</v>
      </c>
      <c r="J316" s="11"/>
      <c r="K316" s="136"/>
      <c r="L316" s="131"/>
      <c r="M316" s="12">
        <v>9</v>
      </c>
      <c r="N316" s="1" t="s">
        <v>740</v>
      </c>
      <c r="O316" s="5">
        <v>91530727.467800006</v>
      </c>
      <c r="P316" s="5">
        <f t="shared" si="50"/>
        <v>-6627083.4100000001</v>
      </c>
      <c r="Q316" s="5">
        <v>1735955.2604</v>
      </c>
      <c r="R316" s="5">
        <v>66480352.756099999</v>
      </c>
      <c r="S316" s="6">
        <f t="shared" si="43"/>
        <v>153119952.07429999</v>
      </c>
    </row>
    <row r="317" spans="1:19" ht="24.95" customHeight="1" x14ac:dyDescent="0.2">
      <c r="A317" s="134"/>
      <c r="B317" s="131"/>
      <c r="C317" s="1">
        <v>9</v>
      </c>
      <c r="D317" s="1" t="s">
        <v>365</v>
      </c>
      <c r="E317" s="5">
        <v>95620279.499599993</v>
      </c>
      <c r="F317" s="5">
        <f t="shared" si="51"/>
        <v>-6627083.4100000001</v>
      </c>
      <c r="G317" s="5">
        <v>1813516.9663</v>
      </c>
      <c r="H317" s="5">
        <v>54842115.296599999</v>
      </c>
      <c r="I317" s="6">
        <f t="shared" si="42"/>
        <v>145648828.35249999</v>
      </c>
      <c r="J317" s="11"/>
      <c r="K317" s="136"/>
      <c r="L317" s="131"/>
      <c r="M317" s="12">
        <v>10</v>
      </c>
      <c r="N317" s="1" t="s">
        <v>741</v>
      </c>
      <c r="O317" s="5">
        <v>107334509.5402</v>
      </c>
      <c r="P317" s="5">
        <f t="shared" si="50"/>
        <v>-6627083.4100000001</v>
      </c>
      <c r="Q317" s="5">
        <v>2035686.9394</v>
      </c>
      <c r="R317" s="5">
        <v>71681657.823599994</v>
      </c>
      <c r="S317" s="6">
        <f t="shared" si="43"/>
        <v>174424770.89319998</v>
      </c>
    </row>
    <row r="318" spans="1:19" ht="24.95" customHeight="1" x14ac:dyDescent="0.2">
      <c r="A318" s="134"/>
      <c r="B318" s="131"/>
      <c r="C318" s="1">
        <v>10</v>
      </c>
      <c r="D318" s="1" t="s">
        <v>366</v>
      </c>
      <c r="E318" s="5">
        <v>84514944.439300001</v>
      </c>
      <c r="F318" s="5">
        <f t="shared" si="51"/>
        <v>-6627083.4100000001</v>
      </c>
      <c r="G318" s="5">
        <v>1602895.1854999999</v>
      </c>
      <c r="H318" s="5">
        <v>51093911.775200002</v>
      </c>
      <c r="I318" s="6">
        <f t="shared" si="42"/>
        <v>130584667.99000001</v>
      </c>
      <c r="J318" s="11"/>
      <c r="K318" s="136"/>
      <c r="L318" s="131"/>
      <c r="M318" s="12">
        <v>11</v>
      </c>
      <c r="N318" s="1" t="s">
        <v>742</v>
      </c>
      <c r="O318" s="5">
        <v>95592145.463</v>
      </c>
      <c r="P318" s="5">
        <f t="shared" si="50"/>
        <v>-6627083.4100000001</v>
      </c>
      <c r="Q318" s="5">
        <v>1812983.3811999999</v>
      </c>
      <c r="R318" s="5">
        <v>69425604.192499995</v>
      </c>
      <c r="S318" s="6">
        <f t="shared" si="43"/>
        <v>160203649.62669998</v>
      </c>
    </row>
    <row r="319" spans="1:19" ht="24.95" customHeight="1" x14ac:dyDescent="0.2">
      <c r="A319" s="134"/>
      <c r="B319" s="131"/>
      <c r="C319" s="1">
        <v>11</v>
      </c>
      <c r="D319" s="1" t="s">
        <v>367</v>
      </c>
      <c r="E319" s="5">
        <v>104245636.91580001</v>
      </c>
      <c r="F319" s="5">
        <f t="shared" si="51"/>
        <v>-6627083.4100000001</v>
      </c>
      <c r="G319" s="5">
        <v>1977103.9386</v>
      </c>
      <c r="H319" s="5">
        <v>59088103.171499997</v>
      </c>
      <c r="I319" s="6">
        <f t="shared" si="42"/>
        <v>158683760.61590001</v>
      </c>
      <c r="J319" s="11"/>
      <c r="K319" s="136"/>
      <c r="L319" s="131"/>
      <c r="M319" s="12">
        <v>12</v>
      </c>
      <c r="N319" s="1" t="s">
        <v>743</v>
      </c>
      <c r="O319" s="5">
        <v>91489883.546599999</v>
      </c>
      <c r="P319" s="5">
        <f t="shared" si="50"/>
        <v>-6627083.4100000001</v>
      </c>
      <c r="Q319" s="5">
        <v>1735180.622</v>
      </c>
      <c r="R319" s="5">
        <v>65148662.027999997</v>
      </c>
      <c r="S319" s="6">
        <f t="shared" si="43"/>
        <v>151746642.78659999</v>
      </c>
    </row>
    <row r="320" spans="1:19" ht="24.95" customHeight="1" x14ac:dyDescent="0.2">
      <c r="A320" s="134"/>
      <c r="B320" s="131"/>
      <c r="C320" s="1">
        <v>12</v>
      </c>
      <c r="D320" s="1" t="s">
        <v>368</v>
      </c>
      <c r="E320" s="5">
        <v>88535338.120399997</v>
      </c>
      <c r="F320" s="5">
        <f t="shared" si="51"/>
        <v>-6627083.4100000001</v>
      </c>
      <c r="G320" s="5">
        <v>1679145.2466</v>
      </c>
      <c r="H320" s="5">
        <v>50597768.108400002</v>
      </c>
      <c r="I320" s="6">
        <f t="shared" si="42"/>
        <v>134185168.0654</v>
      </c>
      <c r="J320" s="11"/>
      <c r="K320" s="136"/>
      <c r="L320" s="131"/>
      <c r="M320" s="12">
        <v>13</v>
      </c>
      <c r="N320" s="1" t="s">
        <v>744</v>
      </c>
      <c r="O320" s="5">
        <v>108614393.9737</v>
      </c>
      <c r="P320" s="5">
        <f t="shared" si="50"/>
        <v>-6627083.4100000001</v>
      </c>
      <c r="Q320" s="5">
        <v>2059960.9966</v>
      </c>
      <c r="R320" s="5">
        <v>76577795.159600005</v>
      </c>
      <c r="S320" s="6">
        <f t="shared" si="43"/>
        <v>180625066.71990001</v>
      </c>
    </row>
    <row r="321" spans="1:19" ht="24.95" customHeight="1" x14ac:dyDescent="0.2">
      <c r="A321" s="134"/>
      <c r="B321" s="131"/>
      <c r="C321" s="1">
        <v>13</v>
      </c>
      <c r="D321" s="1" t="s">
        <v>369</v>
      </c>
      <c r="E321" s="5">
        <v>79980532.150900006</v>
      </c>
      <c r="F321" s="5">
        <f t="shared" si="51"/>
        <v>-6627083.4100000001</v>
      </c>
      <c r="G321" s="5">
        <v>1516896.3403</v>
      </c>
      <c r="H321" s="5">
        <v>48976550.862199999</v>
      </c>
      <c r="I321" s="6">
        <f t="shared" si="42"/>
        <v>123846895.9434</v>
      </c>
      <c r="J321" s="11"/>
      <c r="K321" s="136"/>
      <c r="L321" s="131"/>
      <c r="M321" s="12">
        <v>14</v>
      </c>
      <c r="N321" s="1" t="s">
        <v>745</v>
      </c>
      <c r="O321" s="5">
        <v>133010105.5035</v>
      </c>
      <c r="P321" s="5">
        <f t="shared" si="50"/>
        <v>-6627083.4100000001</v>
      </c>
      <c r="Q321" s="5">
        <v>2522645.6592999999</v>
      </c>
      <c r="R321" s="5">
        <v>95234809.606000006</v>
      </c>
      <c r="S321" s="6">
        <f t="shared" si="43"/>
        <v>224140477.35879999</v>
      </c>
    </row>
    <row r="322" spans="1:19" ht="24.95" customHeight="1" x14ac:dyDescent="0.2">
      <c r="A322" s="134"/>
      <c r="B322" s="131"/>
      <c r="C322" s="1">
        <v>14</v>
      </c>
      <c r="D322" s="1" t="s">
        <v>370</v>
      </c>
      <c r="E322" s="5">
        <v>77834085.1998</v>
      </c>
      <c r="F322" s="5">
        <f t="shared" si="51"/>
        <v>-6627083.4100000001</v>
      </c>
      <c r="G322" s="5">
        <v>1476187.2146999999</v>
      </c>
      <c r="H322" s="5">
        <v>47156701.1426</v>
      </c>
      <c r="I322" s="6">
        <f t="shared" si="42"/>
        <v>119839890.1471</v>
      </c>
      <c r="J322" s="11"/>
      <c r="K322" s="136"/>
      <c r="L322" s="131"/>
      <c r="M322" s="12">
        <v>15</v>
      </c>
      <c r="N322" s="1" t="s">
        <v>746</v>
      </c>
      <c r="O322" s="5">
        <v>107384815.404</v>
      </c>
      <c r="P322" s="5">
        <f t="shared" si="50"/>
        <v>-6627083.4100000001</v>
      </c>
      <c r="Q322" s="5">
        <v>2036641.0312999999</v>
      </c>
      <c r="R322" s="5">
        <v>75349577.074399993</v>
      </c>
      <c r="S322" s="6">
        <f t="shared" si="43"/>
        <v>178143950.09969997</v>
      </c>
    </row>
    <row r="323" spans="1:19" ht="24.95" customHeight="1" x14ac:dyDescent="0.2">
      <c r="A323" s="134"/>
      <c r="B323" s="131"/>
      <c r="C323" s="1">
        <v>15</v>
      </c>
      <c r="D323" s="1" t="s">
        <v>371</v>
      </c>
      <c r="E323" s="5">
        <v>69337831.964200005</v>
      </c>
      <c r="F323" s="5">
        <f t="shared" si="51"/>
        <v>-6627083.4100000001</v>
      </c>
      <c r="G323" s="5">
        <v>1315048.8089999999</v>
      </c>
      <c r="H323" s="5">
        <v>41871502.293700002</v>
      </c>
      <c r="I323" s="6">
        <f t="shared" si="42"/>
        <v>105897299.65690002</v>
      </c>
      <c r="J323" s="11"/>
      <c r="K323" s="136"/>
      <c r="L323" s="131"/>
      <c r="M323" s="12">
        <v>16</v>
      </c>
      <c r="N323" s="1" t="s">
        <v>747</v>
      </c>
      <c r="O323" s="5">
        <v>108360694.29709999</v>
      </c>
      <c r="P323" s="5">
        <f t="shared" si="50"/>
        <v>-6627083.4100000001</v>
      </c>
      <c r="Q323" s="5">
        <v>2055149.3743</v>
      </c>
      <c r="R323" s="5">
        <v>75461362.530200005</v>
      </c>
      <c r="S323" s="6">
        <f t="shared" si="43"/>
        <v>179250122.79159999</v>
      </c>
    </row>
    <row r="324" spans="1:19" ht="24.95" customHeight="1" x14ac:dyDescent="0.2">
      <c r="A324" s="134"/>
      <c r="B324" s="131"/>
      <c r="C324" s="1">
        <v>16</v>
      </c>
      <c r="D324" s="1" t="s">
        <v>372</v>
      </c>
      <c r="E324" s="5">
        <v>75161304.265499994</v>
      </c>
      <c r="F324" s="5">
        <f t="shared" si="51"/>
        <v>-6627083.4100000001</v>
      </c>
      <c r="G324" s="5">
        <v>1425495.7338</v>
      </c>
      <c r="H324" s="5">
        <v>46023752.266900003</v>
      </c>
      <c r="I324" s="6">
        <f t="shared" si="42"/>
        <v>115983468.85619999</v>
      </c>
      <c r="J324" s="11"/>
      <c r="K324" s="136"/>
      <c r="L324" s="131"/>
      <c r="M324" s="12">
        <v>17</v>
      </c>
      <c r="N324" s="1" t="s">
        <v>748</v>
      </c>
      <c r="O324" s="5">
        <v>74448637.208499998</v>
      </c>
      <c r="P324" s="5">
        <f t="shared" si="50"/>
        <v>-6627083.4100000001</v>
      </c>
      <c r="Q324" s="5">
        <v>1411979.419</v>
      </c>
      <c r="R324" s="5">
        <v>52565360.472199999</v>
      </c>
      <c r="S324" s="6">
        <f t="shared" si="43"/>
        <v>121798893.68970001</v>
      </c>
    </row>
    <row r="325" spans="1:19" ht="24.95" customHeight="1" x14ac:dyDescent="0.2">
      <c r="A325" s="134"/>
      <c r="B325" s="131"/>
      <c r="C325" s="1">
        <v>17</v>
      </c>
      <c r="D325" s="1" t="s">
        <v>373</v>
      </c>
      <c r="E325" s="5">
        <v>88236675.150600001</v>
      </c>
      <c r="F325" s="5">
        <f t="shared" si="51"/>
        <v>-6627083.4100000001</v>
      </c>
      <c r="G325" s="5">
        <v>1673480.8585999999</v>
      </c>
      <c r="H325" s="5">
        <v>48746635.961900003</v>
      </c>
      <c r="I325" s="6">
        <f t="shared" si="42"/>
        <v>132029708.56110001</v>
      </c>
      <c r="J325" s="11"/>
      <c r="K325" s="136"/>
      <c r="L325" s="131"/>
      <c r="M325" s="12">
        <v>18</v>
      </c>
      <c r="N325" s="1" t="s">
        <v>749</v>
      </c>
      <c r="O325" s="5">
        <v>91609366.088699996</v>
      </c>
      <c r="P325" s="5">
        <f t="shared" si="50"/>
        <v>-6627083.4100000001</v>
      </c>
      <c r="Q325" s="5">
        <v>1737446.7063</v>
      </c>
      <c r="R325" s="5">
        <v>68681607.450499997</v>
      </c>
      <c r="S325" s="6">
        <f t="shared" si="43"/>
        <v>155401336.8355</v>
      </c>
    </row>
    <row r="326" spans="1:19" ht="24.95" customHeight="1" x14ac:dyDescent="0.2">
      <c r="A326" s="134"/>
      <c r="B326" s="131"/>
      <c r="C326" s="1">
        <v>18</v>
      </c>
      <c r="D326" s="1" t="s">
        <v>374</v>
      </c>
      <c r="E326" s="5">
        <v>95505817.983400002</v>
      </c>
      <c r="F326" s="5">
        <f t="shared" si="51"/>
        <v>-6627083.4100000001</v>
      </c>
      <c r="G326" s="5">
        <v>1811346.1098</v>
      </c>
      <c r="H326" s="5">
        <v>53070392.387699999</v>
      </c>
      <c r="I326" s="6">
        <f t="shared" si="42"/>
        <v>143760473.07089999</v>
      </c>
      <c r="J326" s="11"/>
      <c r="K326" s="136"/>
      <c r="L326" s="131"/>
      <c r="M326" s="12">
        <v>19</v>
      </c>
      <c r="N326" s="1" t="s">
        <v>750</v>
      </c>
      <c r="O326" s="5">
        <v>72609455.098000005</v>
      </c>
      <c r="P326" s="5">
        <f t="shared" si="50"/>
        <v>-6627083.4100000001</v>
      </c>
      <c r="Q326" s="5">
        <v>1377097.8230000001</v>
      </c>
      <c r="R326" s="5">
        <v>55374544.2892</v>
      </c>
      <c r="S326" s="6">
        <f t="shared" si="43"/>
        <v>122734013.80020002</v>
      </c>
    </row>
    <row r="327" spans="1:19" ht="24.95" customHeight="1" x14ac:dyDescent="0.2">
      <c r="A327" s="134"/>
      <c r="B327" s="131"/>
      <c r="C327" s="1">
        <v>19</v>
      </c>
      <c r="D327" s="1" t="s">
        <v>375</v>
      </c>
      <c r="E327" s="5">
        <v>83677071.693900004</v>
      </c>
      <c r="F327" s="5">
        <f t="shared" si="51"/>
        <v>-6627083.4100000001</v>
      </c>
      <c r="G327" s="5">
        <v>1587004.2422</v>
      </c>
      <c r="H327" s="5">
        <v>47568513.511500001</v>
      </c>
      <c r="I327" s="6">
        <f t="shared" si="42"/>
        <v>126205506.03760001</v>
      </c>
      <c r="J327" s="11"/>
      <c r="K327" s="136"/>
      <c r="L327" s="131"/>
      <c r="M327" s="12">
        <v>20</v>
      </c>
      <c r="N327" s="1" t="s">
        <v>751</v>
      </c>
      <c r="O327" s="5">
        <v>78539425.646500006</v>
      </c>
      <c r="P327" s="5">
        <f t="shared" si="50"/>
        <v>-6627083.4100000001</v>
      </c>
      <c r="Q327" s="5">
        <v>1489564.5743</v>
      </c>
      <c r="R327" s="5">
        <v>60968739.138700001</v>
      </c>
      <c r="S327" s="6">
        <f t="shared" si="43"/>
        <v>134370645.94950002</v>
      </c>
    </row>
    <row r="328" spans="1:19" ht="24.95" customHeight="1" x14ac:dyDescent="0.2">
      <c r="A328" s="134"/>
      <c r="B328" s="131"/>
      <c r="C328" s="1">
        <v>20</v>
      </c>
      <c r="D328" s="1" t="s">
        <v>376</v>
      </c>
      <c r="E328" s="5">
        <v>74338313.486699998</v>
      </c>
      <c r="F328" s="5">
        <f t="shared" si="51"/>
        <v>-6627083.4100000001</v>
      </c>
      <c r="G328" s="5">
        <v>1409887.0392</v>
      </c>
      <c r="H328" s="5">
        <v>43960096.499399997</v>
      </c>
      <c r="I328" s="6">
        <f t="shared" si="42"/>
        <v>113081213.6153</v>
      </c>
      <c r="J328" s="11"/>
      <c r="K328" s="136"/>
      <c r="L328" s="131"/>
      <c r="M328" s="12">
        <v>21</v>
      </c>
      <c r="N328" s="1" t="s">
        <v>752</v>
      </c>
      <c r="O328" s="5">
        <v>81116931.580799997</v>
      </c>
      <c r="P328" s="5">
        <f t="shared" si="50"/>
        <v>-6627083.4100000001</v>
      </c>
      <c r="Q328" s="5">
        <v>1538449.0867999999</v>
      </c>
      <c r="R328" s="5">
        <v>57815995.5207</v>
      </c>
      <c r="S328" s="6">
        <f t="shared" si="43"/>
        <v>133844292.77829999</v>
      </c>
    </row>
    <row r="329" spans="1:19" ht="24.95" customHeight="1" x14ac:dyDescent="0.2">
      <c r="A329" s="134"/>
      <c r="B329" s="131"/>
      <c r="C329" s="1">
        <v>21</v>
      </c>
      <c r="D329" s="1" t="s">
        <v>377</v>
      </c>
      <c r="E329" s="5">
        <v>81761929.866600007</v>
      </c>
      <c r="F329" s="5">
        <f t="shared" si="51"/>
        <v>-6627083.4100000001</v>
      </c>
      <c r="G329" s="5">
        <v>1550682.0079000001</v>
      </c>
      <c r="H329" s="5">
        <v>48714806.639399998</v>
      </c>
      <c r="I329" s="6">
        <f t="shared" ref="I329:I392" si="52">SUM(E329:H329)</f>
        <v>125400335.10390002</v>
      </c>
      <c r="J329" s="11"/>
      <c r="K329" s="136"/>
      <c r="L329" s="131"/>
      <c r="M329" s="12">
        <v>22</v>
      </c>
      <c r="N329" s="1" t="s">
        <v>753</v>
      </c>
      <c r="O329" s="5">
        <v>150644674.2568</v>
      </c>
      <c r="P329" s="5">
        <f t="shared" si="50"/>
        <v>-6627083.4100000001</v>
      </c>
      <c r="Q329" s="5">
        <v>2857099.7080999999</v>
      </c>
      <c r="R329" s="5">
        <v>103583279.9566</v>
      </c>
      <c r="S329" s="6">
        <f t="shared" ref="S329:S392" si="53">SUM(O329:R329)</f>
        <v>250457970.5115</v>
      </c>
    </row>
    <row r="330" spans="1:19" ht="24.95" customHeight="1" x14ac:dyDescent="0.2">
      <c r="A330" s="134"/>
      <c r="B330" s="131"/>
      <c r="C330" s="1">
        <v>22</v>
      </c>
      <c r="D330" s="1" t="s">
        <v>378</v>
      </c>
      <c r="E330" s="5">
        <v>79536624.561900005</v>
      </c>
      <c r="F330" s="5">
        <f t="shared" si="51"/>
        <v>-6627083.4100000001</v>
      </c>
      <c r="G330" s="5">
        <v>1508477.2690000001</v>
      </c>
      <c r="H330" s="5">
        <v>46230369.415600002</v>
      </c>
      <c r="I330" s="6">
        <f t="shared" si="52"/>
        <v>120648387.8365</v>
      </c>
      <c r="J330" s="11"/>
      <c r="K330" s="137"/>
      <c r="L330" s="132"/>
      <c r="M330" s="12">
        <v>23</v>
      </c>
      <c r="N330" s="1" t="s">
        <v>754</v>
      </c>
      <c r="O330" s="5">
        <v>89164500.675300002</v>
      </c>
      <c r="P330" s="5">
        <f>-6627083.41</f>
        <v>-6627083.4100000001</v>
      </c>
      <c r="Q330" s="5">
        <v>1691077.83</v>
      </c>
      <c r="R330" s="5">
        <v>57281131.647100002</v>
      </c>
      <c r="S330" s="6">
        <f t="shared" si="53"/>
        <v>141509626.74239999</v>
      </c>
    </row>
    <row r="331" spans="1:19" ht="24.95" customHeight="1" x14ac:dyDescent="0.2">
      <c r="A331" s="134"/>
      <c r="B331" s="131"/>
      <c r="C331" s="1">
        <v>23</v>
      </c>
      <c r="D331" s="1" t="s">
        <v>379</v>
      </c>
      <c r="E331" s="5">
        <v>76932440.945999995</v>
      </c>
      <c r="F331" s="5">
        <f t="shared" si="51"/>
        <v>-6627083.4100000001</v>
      </c>
      <c r="G331" s="5">
        <v>1459086.7925</v>
      </c>
      <c r="H331" s="5">
        <v>45335538.8737</v>
      </c>
      <c r="I331" s="6">
        <f t="shared" si="52"/>
        <v>117099983.2022</v>
      </c>
      <c r="J331" s="11"/>
      <c r="K331" s="18"/>
      <c r="L331" s="118" t="s">
        <v>884</v>
      </c>
      <c r="M331" s="119"/>
      <c r="N331" s="120"/>
      <c r="O331" s="14">
        <f>SUM(O308:O330)</f>
        <v>2230283472.9502006</v>
      </c>
      <c r="P331" s="14">
        <f t="shared" ref="P331:S331" si="54">SUM(P308:P330)</f>
        <v>-152422918.42999995</v>
      </c>
      <c r="Q331" s="14">
        <f t="shared" si="54"/>
        <v>42299153.8926</v>
      </c>
      <c r="R331" s="14">
        <f t="shared" si="54"/>
        <v>1588296264.4021997</v>
      </c>
      <c r="S331" s="14">
        <f t="shared" si="54"/>
        <v>3708455972.8150001</v>
      </c>
    </row>
    <row r="332" spans="1:19" ht="24.95" customHeight="1" x14ac:dyDescent="0.2">
      <c r="A332" s="134"/>
      <c r="B332" s="131"/>
      <c r="C332" s="1">
        <v>24</v>
      </c>
      <c r="D332" s="1" t="s">
        <v>380</v>
      </c>
      <c r="E332" s="5">
        <v>79585597.233500004</v>
      </c>
      <c r="F332" s="5">
        <f t="shared" si="51"/>
        <v>-6627083.4100000001</v>
      </c>
      <c r="G332" s="5">
        <v>1509406.0759000001</v>
      </c>
      <c r="H332" s="5">
        <v>45955718.457199998</v>
      </c>
      <c r="I332" s="6">
        <f t="shared" si="52"/>
        <v>120423638.35660002</v>
      </c>
      <c r="J332" s="11"/>
      <c r="K332" s="135">
        <v>33</v>
      </c>
      <c r="L332" s="130" t="s">
        <v>69</v>
      </c>
      <c r="M332" s="12">
        <v>1</v>
      </c>
      <c r="N332" s="1" t="s">
        <v>755</v>
      </c>
      <c r="O332" s="5">
        <v>83539382.989700004</v>
      </c>
      <c r="P332" s="5">
        <f t="shared" ref="P332:P353" si="55">-6627083.41</f>
        <v>-6627083.4100000001</v>
      </c>
      <c r="Q332" s="5">
        <v>1584392.8631</v>
      </c>
      <c r="R332" s="5">
        <v>45379594.488300003</v>
      </c>
      <c r="S332" s="6">
        <f t="shared" si="53"/>
        <v>123876286.93110001</v>
      </c>
    </row>
    <row r="333" spans="1:19" ht="24.95" customHeight="1" x14ac:dyDescent="0.2">
      <c r="A333" s="134"/>
      <c r="B333" s="131"/>
      <c r="C333" s="1">
        <v>25</v>
      </c>
      <c r="D333" s="1" t="s">
        <v>381</v>
      </c>
      <c r="E333" s="5">
        <v>80314432.363999993</v>
      </c>
      <c r="F333" s="5">
        <f t="shared" si="51"/>
        <v>-6627083.4100000001</v>
      </c>
      <c r="G333" s="5">
        <v>1523229.0314</v>
      </c>
      <c r="H333" s="5">
        <v>47018992.836499996</v>
      </c>
      <c r="I333" s="6">
        <f t="shared" si="52"/>
        <v>122229570.82189998</v>
      </c>
      <c r="J333" s="11"/>
      <c r="K333" s="136"/>
      <c r="L333" s="131"/>
      <c r="M333" s="12">
        <v>2</v>
      </c>
      <c r="N333" s="1" t="s">
        <v>756</v>
      </c>
      <c r="O333" s="5">
        <v>95095809.958700001</v>
      </c>
      <c r="P333" s="5">
        <f t="shared" si="55"/>
        <v>-6627083.4100000001</v>
      </c>
      <c r="Q333" s="5">
        <v>1803569.9716</v>
      </c>
      <c r="R333" s="5">
        <v>53077587.240500003</v>
      </c>
      <c r="S333" s="6">
        <f t="shared" si="53"/>
        <v>143349883.7608</v>
      </c>
    </row>
    <row r="334" spans="1:19" ht="24.95" customHeight="1" x14ac:dyDescent="0.2">
      <c r="A334" s="134"/>
      <c r="B334" s="131"/>
      <c r="C334" s="1">
        <v>26</v>
      </c>
      <c r="D334" s="1" t="s">
        <v>382</v>
      </c>
      <c r="E334" s="5">
        <v>85440903.911500007</v>
      </c>
      <c r="F334" s="5">
        <f t="shared" si="51"/>
        <v>-6627083.4100000001</v>
      </c>
      <c r="G334" s="5">
        <v>1620456.7657000001</v>
      </c>
      <c r="H334" s="5">
        <v>52289097.3675</v>
      </c>
      <c r="I334" s="6">
        <f t="shared" si="52"/>
        <v>132723374.6347</v>
      </c>
      <c r="J334" s="11"/>
      <c r="K334" s="136"/>
      <c r="L334" s="131"/>
      <c r="M334" s="12">
        <v>3</v>
      </c>
      <c r="N334" s="1" t="s">
        <v>757</v>
      </c>
      <c r="O334" s="5">
        <v>102481542.9621</v>
      </c>
      <c r="P334" s="5">
        <f t="shared" si="55"/>
        <v>-6627083.4100000001</v>
      </c>
      <c r="Q334" s="5">
        <v>1943646.4509999999</v>
      </c>
      <c r="R334" s="5">
        <v>55171103.506300002</v>
      </c>
      <c r="S334" s="6">
        <f t="shared" si="53"/>
        <v>152969209.50940001</v>
      </c>
    </row>
    <row r="335" spans="1:19" ht="24.95" customHeight="1" x14ac:dyDescent="0.2">
      <c r="A335" s="134"/>
      <c r="B335" s="132"/>
      <c r="C335" s="1">
        <v>27</v>
      </c>
      <c r="D335" s="1" t="s">
        <v>383</v>
      </c>
      <c r="E335" s="5">
        <v>76434121.020999998</v>
      </c>
      <c r="F335" s="5">
        <f t="shared" si="51"/>
        <v>-6627083.4100000001</v>
      </c>
      <c r="G335" s="5">
        <v>1449635.7467</v>
      </c>
      <c r="H335" s="5">
        <v>43962065.3235</v>
      </c>
      <c r="I335" s="6">
        <f t="shared" si="52"/>
        <v>115218738.6812</v>
      </c>
      <c r="J335" s="11"/>
      <c r="K335" s="136"/>
      <c r="L335" s="131"/>
      <c r="M335" s="12">
        <v>4</v>
      </c>
      <c r="N335" s="1" t="s">
        <v>758</v>
      </c>
      <c r="O335" s="5">
        <v>111270597.29719999</v>
      </c>
      <c r="P335" s="5">
        <f t="shared" si="55"/>
        <v>-6627083.4100000001</v>
      </c>
      <c r="Q335" s="5">
        <v>2110338.0695000002</v>
      </c>
      <c r="R335" s="5">
        <v>61047058.956699997</v>
      </c>
      <c r="S335" s="6">
        <f t="shared" si="53"/>
        <v>167800910.91339999</v>
      </c>
    </row>
    <row r="336" spans="1:19" ht="24.95" customHeight="1" x14ac:dyDescent="0.2">
      <c r="A336" s="1"/>
      <c r="B336" s="118" t="s">
        <v>868</v>
      </c>
      <c r="C336" s="119"/>
      <c r="D336" s="120"/>
      <c r="E336" s="14">
        <f>SUM(E309:E335)</f>
        <v>2258777942.7206006</v>
      </c>
      <c r="F336" s="14">
        <f t="shared" ref="F336:I336" si="56">SUM(F309:F335)</f>
        <v>-178931252.06999993</v>
      </c>
      <c r="G336" s="14">
        <f t="shared" si="56"/>
        <v>42839574.864399999</v>
      </c>
      <c r="H336" s="14">
        <f t="shared" si="56"/>
        <v>1324218552.3202999</v>
      </c>
      <c r="I336" s="14">
        <f t="shared" si="56"/>
        <v>3446904817.8352995</v>
      </c>
      <c r="J336" s="11"/>
      <c r="K336" s="136"/>
      <c r="L336" s="131"/>
      <c r="M336" s="12">
        <v>5</v>
      </c>
      <c r="N336" s="1" t="s">
        <v>759</v>
      </c>
      <c r="O336" s="5">
        <v>104672797.8028</v>
      </c>
      <c r="P336" s="5">
        <f t="shared" si="55"/>
        <v>-6627083.4100000001</v>
      </c>
      <c r="Q336" s="5">
        <v>1985205.3949</v>
      </c>
      <c r="R336" s="5">
        <v>53831209.344499998</v>
      </c>
      <c r="S336" s="6">
        <f t="shared" si="53"/>
        <v>153862129.1322</v>
      </c>
    </row>
    <row r="337" spans="1:19" ht="24.95" customHeight="1" x14ac:dyDescent="0.2">
      <c r="A337" s="134">
        <v>17</v>
      </c>
      <c r="B337" s="130" t="s">
        <v>53</v>
      </c>
      <c r="C337" s="1">
        <v>1</v>
      </c>
      <c r="D337" s="1" t="s">
        <v>384</v>
      </c>
      <c r="E337" s="5">
        <v>79818484.547499999</v>
      </c>
      <c r="F337" s="5">
        <f t="shared" si="51"/>
        <v>-6627083.4100000001</v>
      </c>
      <c r="G337" s="5">
        <v>1513822.9746999999</v>
      </c>
      <c r="H337" s="5">
        <v>48277236.929499999</v>
      </c>
      <c r="I337" s="6">
        <f t="shared" si="52"/>
        <v>122982461.04170001</v>
      </c>
      <c r="J337" s="11"/>
      <c r="K337" s="136"/>
      <c r="L337" s="131"/>
      <c r="M337" s="12">
        <v>6</v>
      </c>
      <c r="N337" s="1" t="s">
        <v>760</v>
      </c>
      <c r="O337" s="5">
        <v>94845402.806099996</v>
      </c>
      <c r="P337" s="5">
        <f t="shared" si="55"/>
        <v>-6627083.4100000001</v>
      </c>
      <c r="Q337" s="5">
        <v>1798820.7947</v>
      </c>
      <c r="R337" s="5">
        <v>44342352.338299997</v>
      </c>
      <c r="S337" s="6">
        <f t="shared" si="53"/>
        <v>134359492.5291</v>
      </c>
    </row>
    <row r="338" spans="1:19" ht="24.95" customHeight="1" x14ac:dyDescent="0.2">
      <c r="A338" s="134"/>
      <c r="B338" s="131"/>
      <c r="C338" s="1">
        <v>2</v>
      </c>
      <c r="D338" s="1" t="s">
        <v>385</v>
      </c>
      <c r="E338" s="5">
        <v>94402218.351799995</v>
      </c>
      <c r="F338" s="5">
        <f t="shared" si="51"/>
        <v>-6627083.4100000001</v>
      </c>
      <c r="G338" s="5">
        <v>1790415.4383</v>
      </c>
      <c r="H338" s="5">
        <v>56600987.600000001</v>
      </c>
      <c r="I338" s="6">
        <f t="shared" si="52"/>
        <v>146166537.98010001</v>
      </c>
      <c r="J338" s="11"/>
      <c r="K338" s="136"/>
      <c r="L338" s="131"/>
      <c r="M338" s="12">
        <v>7</v>
      </c>
      <c r="N338" s="1" t="s">
        <v>761</v>
      </c>
      <c r="O338" s="5">
        <v>108326983.8186</v>
      </c>
      <c r="P338" s="5">
        <f t="shared" si="55"/>
        <v>-6627083.4100000001</v>
      </c>
      <c r="Q338" s="5">
        <v>2054510.0275000001</v>
      </c>
      <c r="R338" s="5">
        <v>59197567.4969</v>
      </c>
      <c r="S338" s="6">
        <f t="shared" si="53"/>
        <v>162951977.933</v>
      </c>
    </row>
    <row r="339" spans="1:19" ht="24.95" customHeight="1" x14ac:dyDescent="0.2">
      <c r="A339" s="134"/>
      <c r="B339" s="131"/>
      <c r="C339" s="1">
        <v>3</v>
      </c>
      <c r="D339" s="1" t="s">
        <v>386</v>
      </c>
      <c r="E339" s="5">
        <v>117155727.51809999</v>
      </c>
      <c r="F339" s="5">
        <f t="shared" si="51"/>
        <v>-6627083.4100000001</v>
      </c>
      <c r="G339" s="5">
        <v>2221954.3873000001</v>
      </c>
      <c r="H339" s="5">
        <v>68115545.820600003</v>
      </c>
      <c r="I339" s="6">
        <f t="shared" si="52"/>
        <v>180866144.31599998</v>
      </c>
      <c r="J339" s="11"/>
      <c r="K339" s="136"/>
      <c r="L339" s="131"/>
      <c r="M339" s="12">
        <v>8</v>
      </c>
      <c r="N339" s="1" t="s">
        <v>762</v>
      </c>
      <c r="O339" s="5">
        <v>92436576.695600003</v>
      </c>
      <c r="P339" s="5">
        <f t="shared" si="55"/>
        <v>-6627083.4100000001</v>
      </c>
      <c r="Q339" s="5">
        <v>1753135.4334</v>
      </c>
      <c r="R339" s="5">
        <v>50352187.825800002</v>
      </c>
      <c r="S339" s="6">
        <f t="shared" si="53"/>
        <v>137914816.54480001</v>
      </c>
    </row>
    <row r="340" spans="1:19" ht="24.95" customHeight="1" x14ac:dyDescent="0.2">
      <c r="A340" s="134"/>
      <c r="B340" s="131"/>
      <c r="C340" s="1">
        <v>4</v>
      </c>
      <c r="D340" s="1" t="s">
        <v>387</v>
      </c>
      <c r="E340" s="5">
        <v>88614612.558500007</v>
      </c>
      <c r="F340" s="5">
        <f t="shared" si="51"/>
        <v>-6627083.4100000001</v>
      </c>
      <c r="G340" s="5">
        <v>1680648.7512000001</v>
      </c>
      <c r="H340" s="5">
        <v>49406904.4318</v>
      </c>
      <c r="I340" s="6">
        <f t="shared" si="52"/>
        <v>133075082.33150002</v>
      </c>
      <c r="J340" s="11"/>
      <c r="K340" s="136"/>
      <c r="L340" s="131"/>
      <c r="M340" s="12">
        <v>9</v>
      </c>
      <c r="N340" s="1" t="s">
        <v>763</v>
      </c>
      <c r="O340" s="5">
        <v>104631319.6649</v>
      </c>
      <c r="P340" s="5">
        <f t="shared" si="55"/>
        <v>-6627083.4100000001</v>
      </c>
      <c r="Q340" s="5">
        <v>1984418.7279999999</v>
      </c>
      <c r="R340" s="5">
        <v>49872451.026299998</v>
      </c>
      <c r="S340" s="6">
        <f t="shared" si="53"/>
        <v>149861106.00920001</v>
      </c>
    </row>
    <row r="341" spans="1:19" ht="24.95" customHeight="1" x14ac:dyDescent="0.2">
      <c r="A341" s="134"/>
      <c r="B341" s="131"/>
      <c r="C341" s="1">
        <v>5</v>
      </c>
      <c r="D341" s="1" t="s">
        <v>388</v>
      </c>
      <c r="E341" s="5">
        <v>76039067.754299998</v>
      </c>
      <c r="F341" s="5">
        <f t="shared" si="51"/>
        <v>-6627083.4100000001</v>
      </c>
      <c r="G341" s="5">
        <v>1442143.2376999999</v>
      </c>
      <c r="H341" s="5">
        <v>42632508.928800002</v>
      </c>
      <c r="I341" s="6">
        <f t="shared" si="52"/>
        <v>113486636.5108</v>
      </c>
      <c r="J341" s="11"/>
      <c r="K341" s="136"/>
      <c r="L341" s="131"/>
      <c r="M341" s="12">
        <v>10</v>
      </c>
      <c r="N341" s="1" t="s">
        <v>764</v>
      </c>
      <c r="O341" s="5">
        <v>94467514.753099993</v>
      </c>
      <c r="P341" s="5">
        <f t="shared" si="55"/>
        <v>-6627083.4100000001</v>
      </c>
      <c r="Q341" s="5">
        <v>1791653.8381000001</v>
      </c>
      <c r="R341" s="5">
        <v>47526815.899700001</v>
      </c>
      <c r="S341" s="6">
        <f t="shared" si="53"/>
        <v>137158901.08090001</v>
      </c>
    </row>
    <row r="342" spans="1:19" ht="24.95" customHeight="1" x14ac:dyDescent="0.2">
      <c r="A342" s="134"/>
      <c r="B342" s="131"/>
      <c r="C342" s="1">
        <v>6</v>
      </c>
      <c r="D342" s="1" t="s">
        <v>389</v>
      </c>
      <c r="E342" s="5">
        <v>74592306.201900005</v>
      </c>
      <c r="F342" s="5">
        <f t="shared" si="51"/>
        <v>-6627083.4100000001</v>
      </c>
      <c r="G342" s="5">
        <v>1414704.2191999999</v>
      </c>
      <c r="H342" s="5">
        <v>44489438.168399997</v>
      </c>
      <c r="I342" s="6">
        <f t="shared" si="52"/>
        <v>113869365.17950001</v>
      </c>
      <c r="J342" s="11"/>
      <c r="K342" s="136"/>
      <c r="L342" s="131"/>
      <c r="M342" s="12">
        <v>11</v>
      </c>
      <c r="N342" s="1" t="s">
        <v>765</v>
      </c>
      <c r="O342" s="5">
        <v>87600398.844500005</v>
      </c>
      <c r="P342" s="5">
        <f t="shared" si="55"/>
        <v>-6627083.4100000001</v>
      </c>
      <c r="Q342" s="5">
        <v>1661413.3570000001</v>
      </c>
      <c r="R342" s="5">
        <v>48537588.303800002</v>
      </c>
      <c r="S342" s="6">
        <f t="shared" si="53"/>
        <v>131172317.0953</v>
      </c>
    </row>
    <row r="343" spans="1:19" ht="24.95" customHeight="1" x14ac:dyDescent="0.2">
      <c r="A343" s="134"/>
      <c r="B343" s="131"/>
      <c r="C343" s="1">
        <v>7</v>
      </c>
      <c r="D343" s="1" t="s">
        <v>390</v>
      </c>
      <c r="E343" s="5">
        <v>104707119.4967</v>
      </c>
      <c r="F343" s="5">
        <f t="shared" si="51"/>
        <v>-6627083.4100000001</v>
      </c>
      <c r="G343" s="5">
        <v>1985856.3339</v>
      </c>
      <c r="H343" s="5">
        <v>60761987.902400002</v>
      </c>
      <c r="I343" s="6">
        <f t="shared" si="52"/>
        <v>160827880.32300001</v>
      </c>
      <c r="J343" s="11"/>
      <c r="K343" s="136"/>
      <c r="L343" s="131"/>
      <c r="M343" s="12">
        <v>12</v>
      </c>
      <c r="N343" s="1" t="s">
        <v>766</v>
      </c>
      <c r="O343" s="5">
        <v>104298933.098</v>
      </c>
      <c r="P343" s="5">
        <f t="shared" si="55"/>
        <v>-6627083.4100000001</v>
      </c>
      <c r="Q343" s="5">
        <v>1978114.7444</v>
      </c>
      <c r="R343" s="5">
        <v>50207369.8772</v>
      </c>
      <c r="S343" s="6">
        <f t="shared" si="53"/>
        <v>149857334.3096</v>
      </c>
    </row>
    <row r="344" spans="1:19" ht="24.95" customHeight="1" x14ac:dyDescent="0.2">
      <c r="A344" s="134"/>
      <c r="B344" s="131"/>
      <c r="C344" s="1">
        <v>8</v>
      </c>
      <c r="D344" s="1" t="s">
        <v>391</v>
      </c>
      <c r="E344" s="5">
        <v>87877439.848499998</v>
      </c>
      <c r="F344" s="5">
        <f t="shared" si="51"/>
        <v>-6627083.4100000001</v>
      </c>
      <c r="G344" s="5">
        <v>1666667.6666000001</v>
      </c>
      <c r="H344" s="5">
        <v>50490195.189199999</v>
      </c>
      <c r="I344" s="6">
        <f t="shared" si="52"/>
        <v>133407219.2943</v>
      </c>
      <c r="J344" s="11"/>
      <c r="K344" s="136"/>
      <c r="L344" s="131"/>
      <c r="M344" s="12">
        <v>13</v>
      </c>
      <c r="N344" s="1" t="s">
        <v>767</v>
      </c>
      <c r="O344" s="5">
        <v>109430627.6707</v>
      </c>
      <c r="P344" s="5">
        <f t="shared" si="55"/>
        <v>-6627083.4100000001</v>
      </c>
      <c r="Q344" s="5">
        <v>2075441.5375999999</v>
      </c>
      <c r="R344" s="5">
        <v>56598829.0977</v>
      </c>
      <c r="S344" s="6">
        <f t="shared" si="53"/>
        <v>161477814.896</v>
      </c>
    </row>
    <row r="345" spans="1:19" ht="24.95" customHeight="1" x14ac:dyDescent="0.2">
      <c r="A345" s="134"/>
      <c r="B345" s="131"/>
      <c r="C345" s="1">
        <v>9</v>
      </c>
      <c r="D345" s="1" t="s">
        <v>392</v>
      </c>
      <c r="E345" s="5">
        <v>76974805.375400007</v>
      </c>
      <c r="F345" s="5">
        <f t="shared" si="51"/>
        <v>-6627083.4100000001</v>
      </c>
      <c r="G345" s="5">
        <v>1459890.2686000001</v>
      </c>
      <c r="H345" s="5">
        <v>45560259.706699997</v>
      </c>
      <c r="I345" s="6">
        <f t="shared" si="52"/>
        <v>117367871.94070001</v>
      </c>
      <c r="J345" s="11"/>
      <c r="K345" s="136"/>
      <c r="L345" s="131"/>
      <c r="M345" s="12">
        <v>14</v>
      </c>
      <c r="N345" s="1" t="s">
        <v>768</v>
      </c>
      <c r="O345" s="5">
        <v>98602792.800099999</v>
      </c>
      <c r="P345" s="5">
        <f t="shared" si="55"/>
        <v>-6627083.4100000001</v>
      </c>
      <c r="Q345" s="5">
        <v>1870082.7753000001</v>
      </c>
      <c r="R345" s="5">
        <v>51000149.704499997</v>
      </c>
      <c r="S345" s="6">
        <f t="shared" si="53"/>
        <v>144845941.86989999</v>
      </c>
    </row>
    <row r="346" spans="1:19" ht="24.95" customHeight="1" x14ac:dyDescent="0.2">
      <c r="A346" s="134"/>
      <c r="B346" s="131"/>
      <c r="C346" s="1">
        <v>10</v>
      </c>
      <c r="D346" s="1" t="s">
        <v>393</v>
      </c>
      <c r="E346" s="5">
        <v>81319691.979200006</v>
      </c>
      <c r="F346" s="5">
        <f t="shared" si="51"/>
        <v>-6627083.4100000001</v>
      </c>
      <c r="G346" s="5">
        <v>1542294.6039</v>
      </c>
      <c r="H346" s="5">
        <v>46419651.415200002</v>
      </c>
      <c r="I346" s="6">
        <f t="shared" si="52"/>
        <v>122654554.58830002</v>
      </c>
      <c r="J346" s="11"/>
      <c r="K346" s="136"/>
      <c r="L346" s="131"/>
      <c r="M346" s="12">
        <v>15</v>
      </c>
      <c r="N346" s="1" t="s">
        <v>769</v>
      </c>
      <c r="O346" s="5">
        <v>88292760.604399994</v>
      </c>
      <c r="P346" s="5">
        <f t="shared" si="55"/>
        <v>-6627083.4100000001</v>
      </c>
      <c r="Q346" s="5">
        <v>1674544.5652000001</v>
      </c>
      <c r="R346" s="5">
        <v>45308607.442500003</v>
      </c>
      <c r="S346" s="6">
        <f t="shared" si="53"/>
        <v>128648829.20210001</v>
      </c>
    </row>
    <row r="347" spans="1:19" ht="24.95" customHeight="1" x14ac:dyDescent="0.2">
      <c r="A347" s="134"/>
      <c r="B347" s="131"/>
      <c r="C347" s="1">
        <v>11</v>
      </c>
      <c r="D347" s="1" t="s">
        <v>394</v>
      </c>
      <c r="E347" s="5">
        <v>113120409.90539999</v>
      </c>
      <c r="F347" s="5">
        <f t="shared" si="51"/>
        <v>-6627083.4100000001</v>
      </c>
      <c r="G347" s="5">
        <v>2145421.2815999999</v>
      </c>
      <c r="H347" s="5">
        <v>63653862.330499999</v>
      </c>
      <c r="I347" s="6">
        <f t="shared" si="52"/>
        <v>172292610.10749999</v>
      </c>
      <c r="J347" s="11"/>
      <c r="K347" s="136"/>
      <c r="L347" s="131"/>
      <c r="M347" s="12">
        <v>16</v>
      </c>
      <c r="N347" s="1" t="s">
        <v>770</v>
      </c>
      <c r="O347" s="5">
        <v>98114261.2711</v>
      </c>
      <c r="P347" s="5">
        <f t="shared" si="55"/>
        <v>-6627083.4100000001</v>
      </c>
      <c r="Q347" s="5">
        <v>1860817.3744999999</v>
      </c>
      <c r="R347" s="5">
        <v>59360323.620399997</v>
      </c>
      <c r="S347" s="6">
        <f t="shared" si="53"/>
        <v>152708318.85600001</v>
      </c>
    </row>
    <row r="348" spans="1:19" ht="24.95" customHeight="1" x14ac:dyDescent="0.2">
      <c r="A348" s="134"/>
      <c r="B348" s="131"/>
      <c r="C348" s="1">
        <v>12</v>
      </c>
      <c r="D348" s="1" t="s">
        <v>395</v>
      </c>
      <c r="E348" s="5">
        <v>83637107.422600001</v>
      </c>
      <c r="F348" s="5">
        <f t="shared" si="51"/>
        <v>-6627083.4100000001</v>
      </c>
      <c r="G348" s="5">
        <v>1586246.287</v>
      </c>
      <c r="H348" s="5">
        <v>47458643.630999997</v>
      </c>
      <c r="I348" s="6">
        <f t="shared" si="52"/>
        <v>126054913.9306</v>
      </c>
      <c r="J348" s="11"/>
      <c r="K348" s="136"/>
      <c r="L348" s="131"/>
      <c r="M348" s="12">
        <v>17</v>
      </c>
      <c r="N348" s="1" t="s">
        <v>771</v>
      </c>
      <c r="O348" s="5">
        <v>97321645.362000003</v>
      </c>
      <c r="P348" s="5">
        <f t="shared" si="55"/>
        <v>-6627083.4100000001</v>
      </c>
      <c r="Q348" s="5">
        <v>1845784.7642000001</v>
      </c>
      <c r="R348" s="5">
        <v>55211355.020800002</v>
      </c>
      <c r="S348" s="6">
        <f t="shared" si="53"/>
        <v>147751701.73700002</v>
      </c>
    </row>
    <row r="349" spans="1:19" ht="24.95" customHeight="1" x14ac:dyDescent="0.2">
      <c r="A349" s="134"/>
      <c r="B349" s="131"/>
      <c r="C349" s="1">
        <v>13</v>
      </c>
      <c r="D349" s="1" t="s">
        <v>396</v>
      </c>
      <c r="E349" s="5">
        <v>70603351.728200004</v>
      </c>
      <c r="F349" s="5">
        <f t="shared" si="51"/>
        <v>-6627083.4100000001</v>
      </c>
      <c r="G349" s="5">
        <v>1339050.4284999999</v>
      </c>
      <c r="H349" s="5">
        <v>45392581.523000002</v>
      </c>
      <c r="I349" s="6">
        <f t="shared" si="52"/>
        <v>110707900.26970001</v>
      </c>
      <c r="J349" s="11"/>
      <c r="K349" s="136"/>
      <c r="L349" s="131"/>
      <c r="M349" s="12">
        <v>18</v>
      </c>
      <c r="N349" s="1" t="s">
        <v>772</v>
      </c>
      <c r="O349" s="5">
        <v>108972653.2577</v>
      </c>
      <c r="P349" s="5">
        <f t="shared" si="55"/>
        <v>-6627083.4100000001</v>
      </c>
      <c r="Q349" s="5">
        <v>2066755.6775</v>
      </c>
      <c r="R349" s="5">
        <v>58494587.923199996</v>
      </c>
      <c r="S349" s="6">
        <f t="shared" si="53"/>
        <v>162906913.44839999</v>
      </c>
    </row>
    <row r="350" spans="1:19" ht="24.95" customHeight="1" x14ac:dyDescent="0.2">
      <c r="A350" s="134"/>
      <c r="B350" s="131"/>
      <c r="C350" s="1">
        <v>14</v>
      </c>
      <c r="D350" s="1" t="s">
        <v>397</v>
      </c>
      <c r="E350" s="5">
        <v>97042053.965499997</v>
      </c>
      <c r="F350" s="5">
        <f t="shared" si="51"/>
        <v>-6627083.4100000001</v>
      </c>
      <c r="G350" s="5">
        <v>1840482.0841999999</v>
      </c>
      <c r="H350" s="5">
        <v>58897183.366499998</v>
      </c>
      <c r="I350" s="6">
        <f t="shared" si="52"/>
        <v>151152636.00619999</v>
      </c>
      <c r="J350" s="11"/>
      <c r="K350" s="136"/>
      <c r="L350" s="131"/>
      <c r="M350" s="12">
        <v>19</v>
      </c>
      <c r="N350" s="1" t="s">
        <v>773</v>
      </c>
      <c r="O350" s="5">
        <v>100468394.6943</v>
      </c>
      <c r="P350" s="5">
        <f t="shared" si="55"/>
        <v>-6627083.4100000001</v>
      </c>
      <c r="Q350" s="5">
        <v>1905465.4442</v>
      </c>
      <c r="R350" s="5">
        <v>46344974.559500001</v>
      </c>
      <c r="S350" s="6">
        <f t="shared" si="53"/>
        <v>142091751.28799999</v>
      </c>
    </row>
    <row r="351" spans="1:19" ht="24.95" customHeight="1" x14ac:dyDescent="0.2">
      <c r="A351" s="134"/>
      <c r="B351" s="131"/>
      <c r="C351" s="1">
        <v>15</v>
      </c>
      <c r="D351" s="1" t="s">
        <v>398</v>
      </c>
      <c r="E351" s="5">
        <v>109147467.6249</v>
      </c>
      <c r="F351" s="5">
        <f t="shared" si="51"/>
        <v>-6627083.4100000001</v>
      </c>
      <c r="G351" s="5">
        <v>2070071.1753</v>
      </c>
      <c r="H351" s="5">
        <v>63487168.558799997</v>
      </c>
      <c r="I351" s="6">
        <f t="shared" si="52"/>
        <v>168077623.949</v>
      </c>
      <c r="J351" s="11"/>
      <c r="K351" s="136"/>
      <c r="L351" s="131"/>
      <c r="M351" s="12">
        <v>20</v>
      </c>
      <c r="N351" s="1" t="s">
        <v>774</v>
      </c>
      <c r="O351" s="5">
        <v>91427705.094899997</v>
      </c>
      <c r="P351" s="5">
        <f t="shared" si="55"/>
        <v>-6627083.4100000001</v>
      </c>
      <c r="Q351" s="5">
        <v>1734001.3566999999</v>
      </c>
      <c r="R351" s="5">
        <v>41370084.260499999</v>
      </c>
      <c r="S351" s="6">
        <f t="shared" si="53"/>
        <v>127904707.3021</v>
      </c>
    </row>
    <row r="352" spans="1:19" ht="24.95" customHeight="1" x14ac:dyDescent="0.2">
      <c r="A352" s="134"/>
      <c r="B352" s="131"/>
      <c r="C352" s="1">
        <v>16</v>
      </c>
      <c r="D352" s="1" t="s">
        <v>399</v>
      </c>
      <c r="E352" s="5">
        <v>79994583.547199994</v>
      </c>
      <c r="F352" s="5">
        <f t="shared" si="51"/>
        <v>-6627083.4100000001</v>
      </c>
      <c r="G352" s="5">
        <v>1517162.8365</v>
      </c>
      <c r="H352" s="5">
        <v>47834798.408299997</v>
      </c>
      <c r="I352" s="6">
        <f t="shared" si="52"/>
        <v>122719461.382</v>
      </c>
      <c r="J352" s="11"/>
      <c r="K352" s="136"/>
      <c r="L352" s="131"/>
      <c r="M352" s="12">
        <v>21</v>
      </c>
      <c r="N352" s="1" t="s">
        <v>775</v>
      </c>
      <c r="O352" s="5">
        <v>94247896.945700005</v>
      </c>
      <c r="P352" s="5">
        <f t="shared" si="55"/>
        <v>-6627083.4100000001</v>
      </c>
      <c r="Q352" s="5">
        <v>1787488.6063999999</v>
      </c>
      <c r="R352" s="5">
        <v>53538401.453000002</v>
      </c>
      <c r="S352" s="6">
        <f t="shared" si="53"/>
        <v>142946703.59510002</v>
      </c>
    </row>
    <row r="353" spans="1:19" ht="24.95" customHeight="1" x14ac:dyDescent="0.2">
      <c r="A353" s="134"/>
      <c r="B353" s="131"/>
      <c r="C353" s="1">
        <v>17</v>
      </c>
      <c r="D353" s="1" t="s">
        <v>400</v>
      </c>
      <c r="E353" s="5">
        <v>84649433.264799997</v>
      </c>
      <c r="F353" s="5">
        <f t="shared" si="51"/>
        <v>-6627083.4100000001</v>
      </c>
      <c r="G353" s="5">
        <v>1605445.8762999999</v>
      </c>
      <c r="H353" s="5">
        <v>51503155.1756</v>
      </c>
      <c r="I353" s="6">
        <f t="shared" si="52"/>
        <v>131130950.90670002</v>
      </c>
      <c r="J353" s="11"/>
      <c r="K353" s="136"/>
      <c r="L353" s="131"/>
      <c r="M353" s="12">
        <v>22</v>
      </c>
      <c r="N353" s="1" t="s">
        <v>776</v>
      </c>
      <c r="O353" s="5">
        <v>90681121.567599997</v>
      </c>
      <c r="P353" s="5">
        <f t="shared" si="55"/>
        <v>-6627083.4100000001</v>
      </c>
      <c r="Q353" s="5">
        <v>1719841.7882000001</v>
      </c>
      <c r="R353" s="5">
        <v>51644830.209799998</v>
      </c>
      <c r="S353" s="6">
        <f t="shared" si="53"/>
        <v>137418710.15560001</v>
      </c>
    </row>
    <row r="354" spans="1:19" ht="24.95" customHeight="1" x14ac:dyDescent="0.2">
      <c r="A354" s="134"/>
      <c r="B354" s="131"/>
      <c r="C354" s="1">
        <v>18</v>
      </c>
      <c r="D354" s="1" t="s">
        <v>401</v>
      </c>
      <c r="E354" s="5">
        <v>88287879.078099996</v>
      </c>
      <c r="F354" s="5">
        <f t="shared" si="51"/>
        <v>-6627083.4100000001</v>
      </c>
      <c r="G354" s="5">
        <v>1674451.983</v>
      </c>
      <c r="H354" s="5">
        <v>54787700.627400003</v>
      </c>
      <c r="I354" s="6">
        <f t="shared" si="52"/>
        <v>138122948.27849999</v>
      </c>
      <c r="J354" s="11"/>
      <c r="K354" s="137"/>
      <c r="L354" s="132"/>
      <c r="M354" s="12">
        <v>23</v>
      </c>
      <c r="N354" s="1" t="s">
        <v>777</v>
      </c>
      <c r="O354" s="5">
        <v>85013531.509900004</v>
      </c>
      <c r="P354" s="5">
        <f>-6627083.41</f>
        <v>-6627083.4100000001</v>
      </c>
      <c r="Q354" s="5">
        <v>1612351.2978999999</v>
      </c>
      <c r="R354" s="5">
        <v>46471635.574900001</v>
      </c>
      <c r="S354" s="6">
        <f t="shared" si="53"/>
        <v>126470434.97270001</v>
      </c>
    </row>
    <row r="355" spans="1:19" ht="24.95" customHeight="1" x14ac:dyDescent="0.2">
      <c r="A355" s="134"/>
      <c r="B355" s="131"/>
      <c r="C355" s="1">
        <v>19</v>
      </c>
      <c r="D355" s="1" t="s">
        <v>402</v>
      </c>
      <c r="E355" s="5">
        <v>91214321.328199998</v>
      </c>
      <c r="F355" s="5">
        <f t="shared" si="51"/>
        <v>-6627083.4100000001</v>
      </c>
      <c r="G355" s="5">
        <v>1729954.3585999999</v>
      </c>
      <c r="H355" s="5">
        <v>52752155.292599998</v>
      </c>
      <c r="I355" s="6">
        <f t="shared" si="52"/>
        <v>139069347.56940001</v>
      </c>
      <c r="J355" s="11"/>
      <c r="K355" s="18"/>
      <c r="L355" s="118" t="s">
        <v>885</v>
      </c>
      <c r="M355" s="119"/>
      <c r="N355" s="120"/>
      <c r="O355" s="14">
        <f>SUM(O332:O354)</f>
        <v>2246240651.4696999</v>
      </c>
      <c r="P355" s="14">
        <f t="shared" ref="P355:S355" si="57">SUM(P332:P354)</f>
        <v>-152422918.42999995</v>
      </c>
      <c r="Q355" s="14">
        <f t="shared" si="57"/>
        <v>42601794.8609</v>
      </c>
      <c r="R355" s="14">
        <f t="shared" si="57"/>
        <v>1183886665.1710999</v>
      </c>
      <c r="S355" s="14">
        <f t="shared" si="57"/>
        <v>3320306193.0717001</v>
      </c>
    </row>
    <row r="356" spans="1:19" ht="24.95" customHeight="1" x14ac:dyDescent="0.2">
      <c r="A356" s="134"/>
      <c r="B356" s="131"/>
      <c r="C356" s="1">
        <v>20</v>
      </c>
      <c r="D356" s="1" t="s">
        <v>403</v>
      </c>
      <c r="E356" s="5">
        <v>92003022.862100005</v>
      </c>
      <c r="F356" s="5">
        <f t="shared" si="51"/>
        <v>-6627083.4100000001</v>
      </c>
      <c r="G356" s="5">
        <v>1744912.7296</v>
      </c>
      <c r="H356" s="5">
        <v>53496152.034500003</v>
      </c>
      <c r="I356" s="6">
        <f t="shared" si="52"/>
        <v>140617004.21619999</v>
      </c>
      <c r="J356" s="11"/>
      <c r="K356" s="135">
        <v>34</v>
      </c>
      <c r="L356" s="130" t="s">
        <v>70</v>
      </c>
      <c r="M356" s="12">
        <v>1</v>
      </c>
      <c r="N356" s="1" t="s">
        <v>778</v>
      </c>
      <c r="O356" s="5">
        <v>84382092.069999993</v>
      </c>
      <c r="P356" s="5">
        <f t="shared" ref="P356:P370" si="58">-6627083.41</f>
        <v>-6627083.4100000001</v>
      </c>
      <c r="Q356" s="5">
        <v>1600375.5314</v>
      </c>
      <c r="R356" s="5">
        <v>42563108.678499997</v>
      </c>
      <c r="S356" s="6">
        <f t="shared" si="53"/>
        <v>121918492.86989999</v>
      </c>
    </row>
    <row r="357" spans="1:19" ht="24.95" customHeight="1" x14ac:dyDescent="0.2">
      <c r="A357" s="134"/>
      <c r="B357" s="131"/>
      <c r="C357" s="1">
        <v>21</v>
      </c>
      <c r="D357" s="1" t="s">
        <v>404</v>
      </c>
      <c r="E357" s="5">
        <v>86188384.805700004</v>
      </c>
      <c r="F357" s="5">
        <f t="shared" si="51"/>
        <v>-6627083.4100000001</v>
      </c>
      <c r="G357" s="5">
        <v>1634633.3535</v>
      </c>
      <c r="H357" s="5">
        <v>51494295.467200004</v>
      </c>
      <c r="I357" s="6">
        <f t="shared" si="52"/>
        <v>132690230.2164</v>
      </c>
      <c r="J357" s="11"/>
      <c r="K357" s="136"/>
      <c r="L357" s="131"/>
      <c r="M357" s="12">
        <v>2</v>
      </c>
      <c r="N357" s="1" t="s">
        <v>779</v>
      </c>
      <c r="O357" s="5">
        <v>144397191.7631</v>
      </c>
      <c r="P357" s="5">
        <f t="shared" si="58"/>
        <v>-6627083.4100000001</v>
      </c>
      <c r="Q357" s="5">
        <v>2738611.0824000002</v>
      </c>
      <c r="R357" s="5">
        <v>55908892.046599999</v>
      </c>
      <c r="S357" s="6">
        <f t="shared" si="53"/>
        <v>196417611.48210001</v>
      </c>
    </row>
    <row r="358" spans="1:19" ht="24.95" customHeight="1" x14ac:dyDescent="0.2">
      <c r="A358" s="134"/>
      <c r="B358" s="131"/>
      <c r="C358" s="1">
        <v>22</v>
      </c>
      <c r="D358" s="1" t="s">
        <v>405</v>
      </c>
      <c r="E358" s="5">
        <v>79057081.899800003</v>
      </c>
      <c r="F358" s="5">
        <f t="shared" si="51"/>
        <v>-6627083.4100000001</v>
      </c>
      <c r="G358" s="5">
        <v>1499382.3493999999</v>
      </c>
      <c r="H358" s="5">
        <v>47885987.834200002</v>
      </c>
      <c r="I358" s="6">
        <f t="shared" si="52"/>
        <v>121815368.67340001</v>
      </c>
      <c r="J358" s="11"/>
      <c r="K358" s="136"/>
      <c r="L358" s="131"/>
      <c r="M358" s="12">
        <v>3</v>
      </c>
      <c r="N358" s="1" t="s">
        <v>780</v>
      </c>
      <c r="O358" s="5">
        <v>99174309.401700005</v>
      </c>
      <c r="P358" s="5">
        <f t="shared" si="58"/>
        <v>-6627083.4100000001</v>
      </c>
      <c r="Q358" s="5">
        <v>1880922.0560999999</v>
      </c>
      <c r="R358" s="5">
        <v>47724709.127099998</v>
      </c>
      <c r="S358" s="6">
        <f t="shared" si="53"/>
        <v>142152857.1749</v>
      </c>
    </row>
    <row r="359" spans="1:19" ht="24.95" customHeight="1" x14ac:dyDescent="0.2">
      <c r="A359" s="134"/>
      <c r="B359" s="131"/>
      <c r="C359" s="1">
        <v>23</v>
      </c>
      <c r="D359" s="1" t="s">
        <v>406</v>
      </c>
      <c r="E359" s="5">
        <v>97020313.328500003</v>
      </c>
      <c r="F359" s="5">
        <f t="shared" si="51"/>
        <v>-6627083.4100000001</v>
      </c>
      <c r="G359" s="5">
        <v>1840069.7552</v>
      </c>
      <c r="H359" s="5">
        <v>54842499.564199999</v>
      </c>
      <c r="I359" s="6">
        <f t="shared" si="52"/>
        <v>147075799.23790002</v>
      </c>
      <c r="J359" s="11"/>
      <c r="K359" s="136"/>
      <c r="L359" s="131"/>
      <c r="M359" s="12">
        <v>4</v>
      </c>
      <c r="N359" s="1" t="s">
        <v>781</v>
      </c>
      <c r="O359" s="5">
        <v>118414718.51970001</v>
      </c>
      <c r="P359" s="5">
        <f t="shared" si="58"/>
        <v>-6627083.4100000001</v>
      </c>
      <c r="Q359" s="5">
        <v>2245832.1834999998</v>
      </c>
      <c r="R359" s="5">
        <v>42657174.717600003</v>
      </c>
      <c r="S359" s="6">
        <f t="shared" si="53"/>
        <v>156690642.0108</v>
      </c>
    </row>
    <row r="360" spans="1:19" ht="24.95" customHeight="1" x14ac:dyDescent="0.2">
      <c r="A360" s="134"/>
      <c r="B360" s="131"/>
      <c r="C360" s="1">
        <v>24</v>
      </c>
      <c r="D360" s="1" t="s">
        <v>407</v>
      </c>
      <c r="E360" s="5">
        <v>71747342.160799995</v>
      </c>
      <c r="F360" s="5">
        <f t="shared" si="51"/>
        <v>-6627083.4100000001</v>
      </c>
      <c r="G360" s="5">
        <v>1360747.1446</v>
      </c>
      <c r="H360" s="5">
        <v>42350857.707000002</v>
      </c>
      <c r="I360" s="6">
        <f t="shared" si="52"/>
        <v>108831863.6024</v>
      </c>
      <c r="J360" s="11"/>
      <c r="K360" s="136"/>
      <c r="L360" s="131"/>
      <c r="M360" s="12">
        <v>5</v>
      </c>
      <c r="N360" s="1" t="s">
        <v>782</v>
      </c>
      <c r="O360" s="5">
        <v>127928804.3652</v>
      </c>
      <c r="P360" s="5">
        <f t="shared" si="58"/>
        <v>-6627083.4100000001</v>
      </c>
      <c r="Q360" s="5">
        <v>2426274.6187999998</v>
      </c>
      <c r="R360" s="5">
        <v>59826195.680200003</v>
      </c>
      <c r="S360" s="6">
        <f t="shared" si="53"/>
        <v>183554191.25420001</v>
      </c>
    </row>
    <row r="361" spans="1:19" ht="24.95" customHeight="1" x14ac:dyDescent="0.2">
      <c r="A361" s="134"/>
      <c r="B361" s="131"/>
      <c r="C361" s="1">
        <v>25</v>
      </c>
      <c r="D361" s="1" t="s">
        <v>408</v>
      </c>
      <c r="E361" s="5">
        <v>90051482.011500001</v>
      </c>
      <c r="F361" s="5">
        <f t="shared" si="51"/>
        <v>-6627083.4100000001</v>
      </c>
      <c r="G361" s="5">
        <v>1707900.1580000001</v>
      </c>
      <c r="H361" s="5">
        <v>48151232.188699998</v>
      </c>
      <c r="I361" s="6">
        <f t="shared" si="52"/>
        <v>133283530.94820002</v>
      </c>
      <c r="J361" s="11"/>
      <c r="K361" s="136"/>
      <c r="L361" s="131"/>
      <c r="M361" s="12">
        <v>6</v>
      </c>
      <c r="N361" s="1" t="s">
        <v>783</v>
      </c>
      <c r="O361" s="5">
        <v>88622739.493100002</v>
      </c>
      <c r="P361" s="5">
        <f t="shared" si="58"/>
        <v>-6627083.4100000001</v>
      </c>
      <c r="Q361" s="5">
        <v>1680802.8851999999</v>
      </c>
      <c r="R361" s="5">
        <v>42249518.755099997</v>
      </c>
      <c r="S361" s="6">
        <f t="shared" si="53"/>
        <v>125925977.7234</v>
      </c>
    </row>
    <row r="362" spans="1:19" ht="24.95" customHeight="1" x14ac:dyDescent="0.2">
      <c r="A362" s="134"/>
      <c r="B362" s="131"/>
      <c r="C362" s="1">
        <v>26</v>
      </c>
      <c r="D362" s="1" t="s">
        <v>409</v>
      </c>
      <c r="E362" s="5">
        <v>81901366.4877</v>
      </c>
      <c r="F362" s="5">
        <f t="shared" si="51"/>
        <v>-6627083.4100000001</v>
      </c>
      <c r="G362" s="5">
        <v>1553326.5377</v>
      </c>
      <c r="H362" s="5">
        <v>48250548.425399996</v>
      </c>
      <c r="I362" s="6">
        <f t="shared" si="52"/>
        <v>125078158.04080001</v>
      </c>
      <c r="J362" s="11"/>
      <c r="K362" s="136"/>
      <c r="L362" s="131"/>
      <c r="M362" s="12">
        <v>7</v>
      </c>
      <c r="N362" s="1" t="s">
        <v>784</v>
      </c>
      <c r="O362" s="5">
        <v>85239841.586400002</v>
      </c>
      <c r="P362" s="5">
        <f t="shared" si="58"/>
        <v>-6627083.4100000001</v>
      </c>
      <c r="Q362" s="5">
        <v>1616643.4539999999</v>
      </c>
      <c r="R362" s="5">
        <v>48351888.973999999</v>
      </c>
      <c r="S362" s="6">
        <f t="shared" si="53"/>
        <v>128581290.60440001</v>
      </c>
    </row>
    <row r="363" spans="1:19" ht="24.95" customHeight="1" x14ac:dyDescent="0.2">
      <c r="A363" s="134"/>
      <c r="B363" s="132"/>
      <c r="C363" s="1">
        <v>27</v>
      </c>
      <c r="D363" s="1" t="s">
        <v>410</v>
      </c>
      <c r="E363" s="5">
        <v>75891824.910099998</v>
      </c>
      <c r="F363" s="5">
        <f t="shared" si="51"/>
        <v>-6627083.4100000001</v>
      </c>
      <c r="G363" s="5">
        <v>1439350.6565</v>
      </c>
      <c r="H363" s="5">
        <v>44313119.034599997</v>
      </c>
      <c r="I363" s="6">
        <f t="shared" si="52"/>
        <v>115017211.19119999</v>
      </c>
      <c r="J363" s="11"/>
      <c r="K363" s="136"/>
      <c r="L363" s="131"/>
      <c r="M363" s="12">
        <v>8</v>
      </c>
      <c r="N363" s="1" t="s">
        <v>785</v>
      </c>
      <c r="O363" s="5">
        <v>132303891.4489</v>
      </c>
      <c r="P363" s="5">
        <f t="shared" si="58"/>
        <v>-6627083.4100000001</v>
      </c>
      <c r="Q363" s="5">
        <v>2509251.7308999998</v>
      </c>
      <c r="R363" s="5">
        <v>54477010.048900001</v>
      </c>
      <c r="S363" s="6">
        <f t="shared" si="53"/>
        <v>182663069.81870002</v>
      </c>
    </row>
    <row r="364" spans="1:19" ht="24.95" customHeight="1" x14ac:dyDescent="0.2">
      <c r="A364" s="1"/>
      <c r="B364" s="118" t="s">
        <v>869</v>
      </c>
      <c r="C364" s="119"/>
      <c r="D364" s="120"/>
      <c r="E364" s="14">
        <f>SUM(E337:E363)</f>
        <v>2373058899.9630003</v>
      </c>
      <c r="F364" s="14">
        <f t="shared" ref="F364:I364" si="59">SUM(F337:F363)</f>
        <v>-178931252.06999993</v>
      </c>
      <c r="G364" s="14">
        <f t="shared" si="59"/>
        <v>45007006.876899987</v>
      </c>
      <c r="H364" s="14">
        <f t="shared" si="59"/>
        <v>1389306657.2621</v>
      </c>
      <c r="I364" s="14">
        <f t="shared" si="59"/>
        <v>3628441312.0320001</v>
      </c>
      <c r="J364" s="11"/>
      <c r="K364" s="136"/>
      <c r="L364" s="131"/>
      <c r="M364" s="12">
        <v>9</v>
      </c>
      <c r="N364" s="1" t="s">
        <v>786</v>
      </c>
      <c r="O364" s="5">
        <v>94179106.198899999</v>
      </c>
      <c r="P364" s="5">
        <f t="shared" si="58"/>
        <v>-6627083.4100000001</v>
      </c>
      <c r="Q364" s="5">
        <v>1786183.9335</v>
      </c>
      <c r="R364" s="5">
        <v>43067346.399800003</v>
      </c>
      <c r="S364" s="6">
        <f t="shared" si="53"/>
        <v>132405553.12220001</v>
      </c>
    </row>
    <row r="365" spans="1:19" ht="24.95" customHeight="1" x14ac:dyDescent="0.2">
      <c r="A365" s="134">
        <v>18</v>
      </c>
      <c r="B365" s="130" t="s">
        <v>54</v>
      </c>
      <c r="C365" s="1">
        <v>1</v>
      </c>
      <c r="D365" s="1" t="s">
        <v>411</v>
      </c>
      <c r="E365" s="5">
        <v>142091375.96419999</v>
      </c>
      <c r="F365" s="5">
        <f t="shared" si="51"/>
        <v>-6627083.4100000001</v>
      </c>
      <c r="G365" s="5">
        <v>2694879.3961</v>
      </c>
      <c r="H365" s="5">
        <v>69912667.928599998</v>
      </c>
      <c r="I365" s="6">
        <f t="shared" si="52"/>
        <v>208071839.87889999</v>
      </c>
      <c r="J365" s="11"/>
      <c r="K365" s="136"/>
      <c r="L365" s="131"/>
      <c r="M365" s="12">
        <v>10</v>
      </c>
      <c r="N365" s="1" t="s">
        <v>787</v>
      </c>
      <c r="O365" s="5">
        <v>86955353.578299999</v>
      </c>
      <c r="P365" s="5">
        <f t="shared" si="58"/>
        <v>-6627083.4100000001</v>
      </c>
      <c r="Q365" s="5">
        <v>1649179.5448</v>
      </c>
      <c r="R365" s="5">
        <v>43620695.343800001</v>
      </c>
      <c r="S365" s="6">
        <f t="shared" si="53"/>
        <v>125598145.05689999</v>
      </c>
    </row>
    <row r="366" spans="1:19" ht="24.95" customHeight="1" x14ac:dyDescent="0.2">
      <c r="A366" s="134"/>
      <c r="B366" s="131"/>
      <c r="C366" s="1">
        <v>2</v>
      </c>
      <c r="D366" s="1" t="s">
        <v>412</v>
      </c>
      <c r="E366" s="5">
        <v>144482253.69440001</v>
      </c>
      <c r="F366" s="5">
        <f t="shared" si="51"/>
        <v>-6627083.4100000001</v>
      </c>
      <c r="G366" s="5">
        <v>2740224.3517</v>
      </c>
      <c r="H366" s="5">
        <v>82588285.457599998</v>
      </c>
      <c r="I366" s="6">
        <f t="shared" si="52"/>
        <v>223183680.09370002</v>
      </c>
      <c r="J366" s="11"/>
      <c r="K366" s="136"/>
      <c r="L366" s="131"/>
      <c r="M366" s="12">
        <v>11</v>
      </c>
      <c r="N366" s="1" t="s">
        <v>788</v>
      </c>
      <c r="O366" s="5">
        <v>129765041.42649999</v>
      </c>
      <c r="P366" s="5">
        <f t="shared" si="58"/>
        <v>-6627083.4100000001</v>
      </c>
      <c r="Q366" s="5">
        <v>2461100.3594999998</v>
      </c>
      <c r="R366" s="5">
        <v>57604487.091200002</v>
      </c>
      <c r="S366" s="6">
        <f t="shared" si="53"/>
        <v>183203545.46720001</v>
      </c>
    </row>
    <row r="367" spans="1:19" ht="24.95" customHeight="1" x14ac:dyDescent="0.2">
      <c r="A367" s="134"/>
      <c r="B367" s="131"/>
      <c r="C367" s="1">
        <v>3</v>
      </c>
      <c r="D367" s="1" t="s">
        <v>413</v>
      </c>
      <c r="E367" s="5">
        <v>119570602.98649999</v>
      </c>
      <c r="F367" s="5">
        <f t="shared" si="51"/>
        <v>-6627083.4100000001</v>
      </c>
      <c r="G367" s="5">
        <v>2267754.4797</v>
      </c>
      <c r="H367" s="5">
        <v>73638558.110499993</v>
      </c>
      <c r="I367" s="6">
        <f t="shared" si="52"/>
        <v>188849832.16670001</v>
      </c>
      <c r="J367" s="11"/>
      <c r="K367" s="136"/>
      <c r="L367" s="131"/>
      <c r="M367" s="12">
        <v>12</v>
      </c>
      <c r="N367" s="1" t="s">
        <v>789</v>
      </c>
      <c r="O367" s="5">
        <v>102713225.55930001</v>
      </c>
      <c r="P367" s="5">
        <f t="shared" si="58"/>
        <v>-6627083.4100000001</v>
      </c>
      <c r="Q367" s="5">
        <v>1948040.5012999999</v>
      </c>
      <c r="R367" s="5">
        <v>47860120.471799999</v>
      </c>
      <c r="S367" s="6">
        <f t="shared" si="53"/>
        <v>145894303.12240002</v>
      </c>
    </row>
    <row r="368" spans="1:19" ht="24.95" customHeight="1" x14ac:dyDescent="0.2">
      <c r="A368" s="134"/>
      <c r="B368" s="131"/>
      <c r="C368" s="1">
        <v>4</v>
      </c>
      <c r="D368" s="1" t="s">
        <v>414</v>
      </c>
      <c r="E368" s="5">
        <v>92067653.714399993</v>
      </c>
      <c r="F368" s="5">
        <f t="shared" si="51"/>
        <v>-6627083.4100000001</v>
      </c>
      <c r="G368" s="5">
        <v>1746138.5067</v>
      </c>
      <c r="H368" s="5">
        <v>54436070.0163</v>
      </c>
      <c r="I368" s="6">
        <f t="shared" si="52"/>
        <v>141622778.8274</v>
      </c>
      <c r="J368" s="11"/>
      <c r="K368" s="136"/>
      <c r="L368" s="131"/>
      <c r="M368" s="12">
        <v>13</v>
      </c>
      <c r="N368" s="1" t="s">
        <v>790</v>
      </c>
      <c r="O368" s="5">
        <v>88280647.014599994</v>
      </c>
      <c r="P368" s="5">
        <f t="shared" si="58"/>
        <v>-6627083.4100000001</v>
      </c>
      <c r="Q368" s="5">
        <v>1674314.821</v>
      </c>
      <c r="R368" s="5">
        <v>45335759.870999999</v>
      </c>
      <c r="S368" s="6">
        <f t="shared" si="53"/>
        <v>128663638.29659998</v>
      </c>
    </row>
    <row r="369" spans="1:19" ht="24.95" customHeight="1" x14ac:dyDescent="0.2">
      <c r="A369" s="134"/>
      <c r="B369" s="131"/>
      <c r="C369" s="1">
        <v>5</v>
      </c>
      <c r="D369" s="1" t="s">
        <v>415</v>
      </c>
      <c r="E369" s="5">
        <v>151355066.44440001</v>
      </c>
      <c r="F369" s="5">
        <f t="shared" si="51"/>
        <v>-6627083.4100000001</v>
      </c>
      <c r="G369" s="5">
        <v>2870572.8780999999</v>
      </c>
      <c r="H369" s="5">
        <v>89367493.6417</v>
      </c>
      <c r="I369" s="6">
        <f t="shared" si="52"/>
        <v>236966049.55420002</v>
      </c>
      <c r="J369" s="11"/>
      <c r="K369" s="136"/>
      <c r="L369" s="131"/>
      <c r="M369" s="12">
        <v>14</v>
      </c>
      <c r="N369" s="1" t="s">
        <v>791</v>
      </c>
      <c r="O369" s="5">
        <v>126449488.9963</v>
      </c>
      <c r="P369" s="5">
        <f t="shared" si="58"/>
        <v>-6627083.4100000001</v>
      </c>
      <c r="Q369" s="5">
        <v>2398218.1904000002</v>
      </c>
      <c r="R369" s="5">
        <v>59475854.373999998</v>
      </c>
      <c r="S369" s="6">
        <f t="shared" si="53"/>
        <v>181696478.1507</v>
      </c>
    </row>
    <row r="370" spans="1:19" ht="24.95" customHeight="1" x14ac:dyDescent="0.2">
      <c r="A370" s="134"/>
      <c r="B370" s="131"/>
      <c r="C370" s="1">
        <v>6</v>
      </c>
      <c r="D370" s="1" t="s">
        <v>416</v>
      </c>
      <c r="E370" s="5">
        <v>101394241.5353</v>
      </c>
      <c r="F370" s="5">
        <f t="shared" si="51"/>
        <v>-6627083.4100000001</v>
      </c>
      <c r="G370" s="5">
        <v>1923024.8883</v>
      </c>
      <c r="H370" s="5">
        <v>63520880.570699997</v>
      </c>
      <c r="I370" s="6">
        <f t="shared" si="52"/>
        <v>160211063.58430001</v>
      </c>
      <c r="J370" s="11"/>
      <c r="K370" s="136"/>
      <c r="L370" s="131"/>
      <c r="M370" s="12">
        <v>15</v>
      </c>
      <c r="N370" s="1" t="s">
        <v>792</v>
      </c>
      <c r="O370" s="5">
        <v>83825047.3759</v>
      </c>
      <c r="P370" s="5">
        <f t="shared" si="58"/>
        <v>-6627083.4100000001</v>
      </c>
      <c r="Q370" s="5">
        <v>1589810.7223</v>
      </c>
      <c r="R370" s="5">
        <v>42835353.296300001</v>
      </c>
      <c r="S370" s="6">
        <f t="shared" si="53"/>
        <v>121623127.98449999</v>
      </c>
    </row>
    <row r="371" spans="1:19" ht="24.95" customHeight="1" x14ac:dyDescent="0.2">
      <c r="A371" s="134"/>
      <c r="B371" s="131"/>
      <c r="C371" s="1">
        <v>7</v>
      </c>
      <c r="D371" s="1" t="s">
        <v>417</v>
      </c>
      <c r="E371" s="5">
        <v>88415579.188899994</v>
      </c>
      <c r="F371" s="5">
        <f t="shared" si="51"/>
        <v>-6627083.4100000001</v>
      </c>
      <c r="G371" s="5">
        <v>1676873.9203000001</v>
      </c>
      <c r="H371" s="5">
        <v>59304425.056999996</v>
      </c>
      <c r="I371" s="6">
        <f t="shared" si="52"/>
        <v>142769794.75620002</v>
      </c>
      <c r="J371" s="11"/>
      <c r="K371" s="137"/>
      <c r="L371" s="132"/>
      <c r="M371" s="12">
        <v>16</v>
      </c>
      <c r="N371" s="1" t="s">
        <v>793</v>
      </c>
      <c r="O371" s="5">
        <v>90933384.414499998</v>
      </c>
      <c r="P371" s="5">
        <f>-6627083.41</f>
        <v>-6627083.4100000001</v>
      </c>
      <c r="Q371" s="5">
        <v>1724626.1598</v>
      </c>
      <c r="R371" s="5">
        <v>46986618.8574</v>
      </c>
      <c r="S371" s="6">
        <f t="shared" si="53"/>
        <v>133017546.02169999</v>
      </c>
    </row>
    <row r="372" spans="1:19" ht="24.95" customHeight="1" x14ac:dyDescent="0.2">
      <c r="A372" s="134"/>
      <c r="B372" s="131"/>
      <c r="C372" s="1">
        <v>8</v>
      </c>
      <c r="D372" s="1" t="s">
        <v>418</v>
      </c>
      <c r="E372" s="5">
        <v>117807962.19679999</v>
      </c>
      <c r="F372" s="5">
        <f t="shared" si="51"/>
        <v>-6627083.4100000001</v>
      </c>
      <c r="G372" s="5">
        <v>2234324.5525000002</v>
      </c>
      <c r="H372" s="5">
        <v>72797213.956</v>
      </c>
      <c r="I372" s="6">
        <f t="shared" si="52"/>
        <v>186212417.29530001</v>
      </c>
      <c r="J372" s="11"/>
      <c r="K372" s="18"/>
      <c r="L372" s="118" t="s">
        <v>886</v>
      </c>
      <c r="M372" s="119"/>
      <c r="N372" s="120"/>
      <c r="O372" s="14">
        <f>SUM(O356:O371)</f>
        <v>1683564883.2124</v>
      </c>
      <c r="P372" s="14">
        <f t="shared" ref="P372:S372" si="60">SUM(P356:P371)</f>
        <v>-106033334.55999997</v>
      </c>
      <c r="Q372" s="14">
        <f t="shared" si="60"/>
        <v>31930187.774899993</v>
      </c>
      <c r="R372" s="14">
        <f t="shared" si="60"/>
        <v>780544733.73329997</v>
      </c>
      <c r="S372" s="14">
        <f t="shared" si="60"/>
        <v>2390006470.1606002</v>
      </c>
    </row>
    <row r="373" spans="1:19" ht="24.95" customHeight="1" x14ac:dyDescent="0.2">
      <c r="A373" s="134"/>
      <c r="B373" s="131"/>
      <c r="C373" s="1">
        <v>9</v>
      </c>
      <c r="D373" s="1" t="s">
        <v>419</v>
      </c>
      <c r="E373" s="5">
        <v>129954436.95559999</v>
      </c>
      <c r="F373" s="5">
        <f t="shared" si="51"/>
        <v>-6627083.4100000001</v>
      </c>
      <c r="G373" s="5">
        <v>2464692.4010000001</v>
      </c>
      <c r="H373" s="5">
        <v>69027900.265400007</v>
      </c>
      <c r="I373" s="6">
        <f t="shared" si="52"/>
        <v>194819946.21200001</v>
      </c>
      <c r="J373" s="11"/>
      <c r="K373" s="135">
        <v>35</v>
      </c>
      <c r="L373" s="130" t="s">
        <v>71</v>
      </c>
      <c r="M373" s="12">
        <v>1</v>
      </c>
      <c r="N373" s="1" t="s">
        <v>794</v>
      </c>
      <c r="O373" s="5">
        <v>93974245.349399999</v>
      </c>
      <c r="P373" s="5">
        <f t="shared" ref="P373:P388" si="61">-6627083.41</f>
        <v>-6627083.4100000001</v>
      </c>
      <c r="Q373" s="5">
        <v>1782298.5796000001</v>
      </c>
      <c r="R373" s="5">
        <v>49459301.785499997</v>
      </c>
      <c r="S373" s="6">
        <f t="shared" si="53"/>
        <v>138588762.30450001</v>
      </c>
    </row>
    <row r="374" spans="1:19" ht="24.95" customHeight="1" x14ac:dyDescent="0.2">
      <c r="A374" s="134"/>
      <c r="B374" s="131"/>
      <c r="C374" s="1">
        <v>10</v>
      </c>
      <c r="D374" s="1" t="s">
        <v>420</v>
      </c>
      <c r="E374" s="5">
        <v>122768072.6162</v>
      </c>
      <c r="F374" s="5">
        <f t="shared" ref="F374:F413" si="62">-6627083.41</f>
        <v>-6627083.4100000001</v>
      </c>
      <c r="G374" s="5">
        <v>2328397.1116999998</v>
      </c>
      <c r="H374" s="5">
        <v>81433679.517000005</v>
      </c>
      <c r="I374" s="6">
        <f t="shared" si="52"/>
        <v>199903065.83490002</v>
      </c>
      <c r="J374" s="11"/>
      <c r="K374" s="136"/>
      <c r="L374" s="131"/>
      <c r="M374" s="12">
        <v>2</v>
      </c>
      <c r="N374" s="1" t="s">
        <v>795</v>
      </c>
      <c r="O374" s="5">
        <v>103991806.24160001</v>
      </c>
      <c r="P374" s="5">
        <f t="shared" si="61"/>
        <v>-6627083.4100000001</v>
      </c>
      <c r="Q374" s="5">
        <v>1972289.8318</v>
      </c>
      <c r="R374" s="5">
        <v>46105956.870200001</v>
      </c>
      <c r="S374" s="6">
        <f t="shared" si="53"/>
        <v>145442969.5336</v>
      </c>
    </row>
    <row r="375" spans="1:19" ht="24.95" customHeight="1" x14ac:dyDescent="0.2">
      <c r="A375" s="134"/>
      <c r="B375" s="131"/>
      <c r="C375" s="1">
        <v>11</v>
      </c>
      <c r="D375" s="1" t="s">
        <v>421</v>
      </c>
      <c r="E375" s="5">
        <v>131074121.87289999</v>
      </c>
      <c r="F375" s="5">
        <f t="shared" si="62"/>
        <v>-6627083.4100000001</v>
      </c>
      <c r="G375" s="5">
        <v>2485928.1431</v>
      </c>
      <c r="H375" s="5">
        <v>86322488.452199996</v>
      </c>
      <c r="I375" s="6">
        <f t="shared" si="52"/>
        <v>213255455.0582</v>
      </c>
      <c r="J375" s="11"/>
      <c r="K375" s="136"/>
      <c r="L375" s="131"/>
      <c r="M375" s="12">
        <v>3</v>
      </c>
      <c r="N375" s="1" t="s">
        <v>796</v>
      </c>
      <c r="O375" s="5">
        <v>87071289.383000001</v>
      </c>
      <c r="P375" s="5">
        <f t="shared" si="61"/>
        <v>-6627083.4100000001</v>
      </c>
      <c r="Q375" s="5">
        <v>1651378.3624</v>
      </c>
      <c r="R375" s="5">
        <v>43796963.747299999</v>
      </c>
      <c r="S375" s="6">
        <f t="shared" si="53"/>
        <v>125892548.0827</v>
      </c>
    </row>
    <row r="376" spans="1:19" ht="24.95" customHeight="1" x14ac:dyDescent="0.2">
      <c r="A376" s="134"/>
      <c r="B376" s="131"/>
      <c r="C376" s="1">
        <v>12</v>
      </c>
      <c r="D376" s="1" t="s">
        <v>422</v>
      </c>
      <c r="E376" s="5">
        <v>113270856.6921</v>
      </c>
      <c r="F376" s="5">
        <f t="shared" si="62"/>
        <v>-6627083.4100000001</v>
      </c>
      <c r="G376" s="5">
        <v>2148274.6283</v>
      </c>
      <c r="H376" s="5">
        <v>68663558.432500005</v>
      </c>
      <c r="I376" s="6">
        <f t="shared" si="52"/>
        <v>177455606.34290001</v>
      </c>
      <c r="J376" s="11"/>
      <c r="K376" s="136"/>
      <c r="L376" s="131"/>
      <c r="M376" s="12">
        <v>4</v>
      </c>
      <c r="N376" s="1" t="s">
        <v>797</v>
      </c>
      <c r="O376" s="5">
        <v>97488099.526199996</v>
      </c>
      <c r="P376" s="5">
        <f t="shared" si="61"/>
        <v>-6627083.4100000001</v>
      </c>
      <c r="Q376" s="5">
        <v>1848941.7038</v>
      </c>
      <c r="R376" s="5">
        <v>49143524.279799998</v>
      </c>
      <c r="S376" s="6">
        <f t="shared" si="53"/>
        <v>141853482.09979999</v>
      </c>
    </row>
    <row r="377" spans="1:19" ht="24.95" customHeight="1" x14ac:dyDescent="0.2">
      <c r="A377" s="134"/>
      <c r="B377" s="131"/>
      <c r="C377" s="1">
        <v>13</v>
      </c>
      <c r="D377" s="1" t="s">
        <v>423</v>
      </c>
      <c r="E377" s="5">
        <v>98134211.354900002</v>
      </c>
      <c r="F377" s="5">
        <f t="shared" si="62"/>
        <v>-6627083.4100000001</v>
      </c>
      <c r="G377" s="5">
        <v>1861195.7442000001</v>
      </c>
      <c r="H377" s="5">
        <v>66654920.359999999</v>
      </c>
      <c r="I377" s="6">
        <f t="shared" si="52"/>
        <v>160023244.04910001</v>
      </c>
      <c r="J377" s="11"/>
      <c r="K377" s="136"/>
      <c r="L377" s="131"/>
      <c r="M377" s="12">
        <v>5</v>
      </c>
      <c r="N377" s="1" t="s">
        <v>798</v>
      </c>
      <c r="O377" s="5">
        <v>136734517.46709999</v>
      </c>
      <c r="P377" s="5">
        <f t="shared" si="61"/>
        <v>-6627083.4100000001</v>
      </c>
      <c r="Q377" s="5">
        <v>2593282.1845</v>
      </c>
      <c r="R377" s="5">
        <v>67066933.000299998</v>
      </c>
      <c r="S377" s="6">
        <f t="shared" si="53"/>
        <v>199767649.2419</v>
      </c>
    </row>
    <row r="378" spans="1:19" ht="24.95" customHeight="1" x14ac:dyDescent="0.2">
      <c r="A378" s="134"/>
      <c r="B378" s="131"/>
      <c r="C378" s="1">
        <v>14</v>
      </c>
      <c r="D378" s="1" t="s">
        <v>424</v>
      </c>
      <c r="E378" s="5">
        <v>101046027.02680001</v>
      </c>
      <c r="F378" s="5">
        <f t="shared" si="62"/>
        <v>-6627083.4100000001</v>
      </c>
      <c r="G378" s="5">
        <v>1916420.7148</v>
      </c>
      <c r="H378" s="5">
        <v>60904750.892200001</v>
      </c>
      <c r="I378" s="6">
        <f t="shared" si="52"/>
        <v>157240115.2238</v>
      </c>
      <c r="J378" s="11"/>
      <c r="K378" s="136"/>
      <c r="L378" s="131"/>
      <c r="M378" s="12">
        <v>6</v>
      </c>
      <c r="N378" s="1" t="s">
        <v>799</v>
      </c>
      <c r="O378" s="5">
        <v>113317599.51270001</v>
      </c>
      <c r="P378" s="5">
        <f t="shared" si="61"/>
        <v>-6627083.4100000001</v>
      </c>
      <c r="Q378" s="5">
        <v>2149161.1442</v>
      </c>
      <c r="R378" s="5">
        <v>51374858.230899997</v>
      </c>
      <c r="S378" s="6">
        <f t="shared" si="53"/>
        <v>160214535.47780001</v>
      </c>
    </row>
    <row r="379" spans="1:19" ht="24.95" customHeight="1" x14ac:dyDescent="0.2">
      <c r="A379" s="134"/>
      <c r="B379" s="131"/>
      <c r="C379" s="1">
        <v>15</v>
      </c>
      <c r="D379" s="1" t="s">
        <v>425</v>
      </c>
      <c r="E379" s="5">
        <v>116970668.0742</v>
      </c>
      <c r="F379" s="5">
        <f t="shared" si="62"/>
        <v>-6627083.4100000001</v>
      </c>
      <c r="G379" s="5">
        <v>2218444.5833000001</v>
      </c>
      <c r="H379" s="5">
        <v>73159258.827500001</v>
      </c>
      <c r="I379" s="6">
        <f t="shared" si="52"/>
        <v>185721288.07499999</v>
      </c>
      <c r="J379" s="11"/>
      <c r="K379" s="136"/>
      <c r="L379" s="131"/>
      <c r="M379" s="12">
        <v>7</v>
      </c>
      <c r="N379" s="1" t="s">
        <v>800</v>
      </c>
      <c r="O379" s="5">
        <v>104328134.44050001</v>
      </c>
      <c r="P379" s="5">
        <f t="shared" si="61"/>
        <v>-6627083.4100000001</v>
      </c>
      <c r="Q379" s="5">
        <v>1978668.5717</v>
      </c>
      <c r="R379" s="5">
        <v>48398980.642300002</v>
      </c>
      <c r="S379" s="6">
        <f t="shared" si="53"/>
        <v>148078700.24450001</v>
      </c>
    </row>
    <row r="380" spans="1:19" ht="24.95" customHeight="1" x14ac:dyDescent="0.2">
      <c r="A380" s="134"/>
      <c r="B380" s="131"/>
      <c r="C380" s="1">
        <v>16</v>
      </c>
      <c r="D380" s="1" t="s">
        <v>426</v>
      </c>
      <c r="E380" s="5">
        <v>90726374.957699999</v>
      </c>
      <c r="F380" s="5">
        <f t="shared" si="62"/>
        <v>-6627083.4100000001</v>
      </c>
      <c r="G380" s="5">
        <v>1720700.0558</v>
      </c>
      <c r="H380" s="5">
        <v>57512248.253600001</v>
      </c>
      <c r="I380" s="6">
        <f t="shared" si="52"/>
        <v>143332239.85710001</v>
      </c>
      <c r="J380" s="11"/>
      <c r="K380" s="136"/>
      <c r="L380" s="131"/>
      <c r="M380" s="12">
        <v>8</v>
      </c>
      <c r="N380" s="1" t="s">
        <v>801</v>
      </c>
      <c r="O380" s="5">
        <v>90639749.727799997</v>
      </c>
      <c r="P380" s="5">
        <f t="shared" si="61"/>
        <v>-6627083.4100000001</v>
      </c>
      <c r="Q380" s="5">
        <v>1719057.1373999999</v>
      </c>
      <c r="R380" s="5">
        <v>45491902.517200001</v>
      </c>
      <c r="S380" s="6">
        <f t="shared" si="53"/>
        <v>131223625.97240001</v>
      </c>
    </row>
    <row r="381" spans="1:19" ht="24.95" customHeight="1" x14ac:dyDescent="0.2">
      <c r="A381" s="134"/>
      <c r="B381" s="131"/>
      <c r="C381" s="1">
        <v>17</v>
      </c>
      <c r="D381" s="1" t="s">
        <v>427</v>
      </c>
      <c r="E381" s="5">
        <v>126238768.4641</v>
      </c>
      <c r="F381" s="5">
        <f t="shared" si="62"/>
        <v>-6627083.4100000001</v>
      </c>
      <c r="G381" s="5">
        <v>2394221.7028999999</v>
      </c>
      <c r="H381" s="5">
        <v>78531523.452099994</v>
      </c>
      <c r="I381" s="6">
        <f t="shared" si="52"/>
        <v>200537430.20910001</v>
      </c>
      <c r="J381" s="11"/>
      <c r="K381" s="136"/>
      <c r="L381" s="131"/>
      <c r="M381" s="12">
        <v>9</v>
      </c>
      <c r="N381" s="1" t="s">
        <v>802</v>
      </c>
      <c r="O381" s="5">
        <v>119539326.7446</v>
      </c>
      <c r="P381" s="5">
        <f t="shared" si="61"/>
        <v>-6627083.4100000001</v>
      </c>
      <c r="Q381" s="5">
        <v>2267161.3001000001</v>
      </c>
      <c r="R381" s="5">
        <v>59226966.156499997</v>
      </c>
      <c r="S381" s="6">
        <f t="shared" si="53"/>
        <v>174406370.79119998</v>
      </c>
    </row>
    <row r="382" spans="1:19" ht="24.95" customHeight="1" x14ac:dyDescent="0.2">
      <c r="A382" s="134"/>
      <c r="B382" s="131"/>
      <c r="C382" s="1">
        <v>18</v>
      </c>
      <c r="D382" s="1" t="s">
        <v>428</v>
      </c>
      <c r="E382" s="5">
        <v>84909978.000499994</v>
      </c>
      <c r="F382" s="5">
        <f t="shared" si="62"/>
        <v>-6627083.4100000001</v>
      </c>
      <c r="G382" s="5">
        <v>1610387.3207</v>
      </c>
      <c r="H382" s="5">
        <v>58307106.284100004</v>
      </c>
      <c r="I382" s="6">
        <f t="shared" si="52"/>
        <v>138200388.19530001</v>
      </c>
      <c r="J382" s="11"/>
      <c r="K382" s="136"/>
      <c r="L382" s="131"/>
      <c r="M382" s="12">
        <v>10</v>
      </c>
      <c r="N382" s="1" t="s">
        <v>803</v>
      </c>
      <c r="O382" s="5">
        <v>84305659.030599996</v>
      </c>
      <c r="P382" s="5">
        <f t="shared" si="61"/>
        <v>-6627083.4100000001</v>
      </c>
      <c r="Q382" s="5">
        <v>1598925.9162000001</v>
      </c>
      <c r="R382" s="5">
        <v>45872760.596500002</v>
      </c>
      <c r="S382" s="6">
        <f t="shared" si="53"/>
        <v>125150262.13330001</v>
      </c>
    </row>
    <row r="383" spans="1:19" ht="24.95" customHeight="1" x14ac:dyDescent="0.2">
      <c r="A383" s="134"/>
      <c r="B383" s="131"/>
      <c r="C383" s="1">
        <v>19</v>
      </c>
      <c r="D383" s="1" t="s">
        <v>429</v>
      </c>
      <c r="E383" s="5">
        <v>112038607.67129999</v>
      </c>
      <c r="F383" s="5">
        <f t="shared" si="62"/>
        <v>-6627083.4100000001</v>
      </c>
      <c r="G383" s="5">
        <v>2124904.0156999999</v>
      </c>
      <c r="H383" s="5">
        <v>73687122.437700003</v>
      </c>
      <c r="I383" s="6">
        <f t="shared" si="52"/>
        <v>181223550.71469998</v>
      </c>
      <c r="J383" s="11"/>
      <c r="K383" s="136"/>
      <c r="L383" s="131"/>
      <c r="M383" s="12">
        <v>11</v>
      </c>
      <c r="N383" s="1" t="s">
        <v>804</v>
      </c>
      <c r="O383" s="5">
        <v>80751417.329699993</v>
      </c>
      <c r="P383" s="5">
        <f t="shared" si="61"/>
        <v>-6627083.4100000001</v>
      </c>
      <c r="Q383" s="5">
        <v>1531516.8093999999</v>
      </c>
      <c r="R383" s="5">
        <v>40908480.071699999</v>
      </c>
      <c r="S383" s="6">
        <f t="shared" si="53"/>
        <v>116564330.8008</v>
      </c>
    </row>
    <row r="384" spans="1:19" ht="24.95" customHeight="1" x14ac:dyDescent="0.2">
      <c r="A384" s="134"/>
      <c r="B384" s="131"/>
      <c r="C384" s="1">
        <v>20</v>
      </c>
      <c r="D384" s="1" t="s">
        <v>430</v>
      </c>
      <c r="E384" s="5">
        <v>93936201.070299998</v>
      </c>
      <c r="F384" s="5">
        <f t="shared" si="62"/>
        <v>-6627083.4100000001</v>
      </c>
      <c r="G384" s="5">
        <v>1781577.0386999999</v>
      </c>
      <c r="H384" s="5">
        <v>58643337.6844</v>
      </c>
      <c r="I384" s="6">
        <f t="shared" si="52"/>
        <v>147734032.38339999</v>
      </c>
      <c r="J384" s="11"/>
      <c r="K384" s="136"/>
      <c r="L384" s="131"/>
      <c r="M384" s="12">
        <v>12</v>
      </c>
      <c r="N384" s="1" t="s">
        <v>805</v>
      </c>
      <c r="O384" s="5">
        <v>86577868.419</v>
      </c>
      <c r="P384" s="5">
        <f t="shared" si="61"/>
        <v>-6627083.4100000001</v>
      </c>
      <c r="Q384" s="5">
        <v>1642020.2294000001</v>
      </c>
      <c r="R384" s="5">
        <v>43776072.336199999</v>
      </c>
      <c r="S384" s="6">
        <f t="shared" si="53"/>
        <v>125368877.5746</v>
      </c>
    </row>
    <row r="385" spans="1:19" ht="24.95" customHeight="1" x14ac:dyDescent="0.2">
      <c r="A385" s="134"/>
      <c r="B385" s="131"/>
      <c r="C385" s="1">
        <v>21</v>
      </c>
      <c r="D385" s="1" t="s">
        <v>431</v>
      </c>
      <c r="E385" s="5">
        <v>119734388.71170001</v>
      </c>
      <c r="F385" s="5">
        <f t="shared" si="62"/>
        <v>-6627083.4100000001</v>
      </c>
      <c r="G385" s="5">
        <v>2270860.8102000002</v>
      </c>
      <c r="H385" s="5">
        <v>74387039.3961</v>
      </c>
      <c r="I385" s="6">
        <f t="shared" si="52"/>
        <v>189765205.50800002</v>
      </c>
      <c r="J385" s="11"/>
      <c r="K385" s="136"/>
      <c r="L385" s="131"/>
      <c r="M385" s="12">
        <v>13</v>
      </c>
      <c r="N385" s="1" t="s">
        <v>806</v>
      </c>
      <c r="O385" s="5">
        <v>94163671.742899999</v>
      </c>
      <c r="P385" s="5">
        <f t="shared" si="61"/>
        <v>-6627083.4100000001</v>
      </c>
      <c r="Q385" s="5">
        <v>1785891.2064</v>
      </c>
      <c r="R385" s="5">
        <v>50646065.185999997</v>
      </c>
      <c r="S385" s="6">
        <f t="shared" si="53"/>
        <v>139968544.72530001</v>
      </c>
    </row>
    <row r="386" spans="1:19" ht="24.95" customHeight="1" x14ac:dyDescent="0.2">
      <c r="A386" s="134"/>
      <c r="B386" s="131"/>
      <c r="C386" s="1">
        <v>22</v>
      </c>
      <c r="D386" s="1" t="s">
        <v>432</v>
      </c>
      <c r="E386" s="5">
        <v>133958641.8388</v>
      </c>
      <c r="F386" s="5">
        <f t="shared" si="62"/>
        <v>-6627083.4100000001</v>
      </c>
      <c r="G386" s="5">
        <v>2540635.4282</v>
      </c>
      <c r="H386" s="5">
        <v>76913696.958399996</v>
      </c>
      <c r="I386" s="6">
        <f t="shared" si="52"/>
        <v>206785890.8154</v>
      </c>
      <c r="J386" s="11"/>
      <c r="K386" s="136"/>
      <c r="L386" s="131"/>
      <c r="M386" s="12">
        <v>14</v>
      </c>
      <c r="N386" s="1" t="s">
        <v>807</v>
      </c>
      <c r="O386" s="5">
        <v>103616408.8215</v>
      </c>
      <c r="P386" s="5">
        <f t="shared" si="61"/>
        <v>-6627083.4100000001</v>
      </c>
      <c r="Q386" s="5">
        <v>1965170.1121</v>
      </c>
      <c r="R386" s="5">
        <v>56688605.028899997</v>
      </c>
      <c r="S386" s="6">
        <f t="shared" si="53"/>
        <v>155643100.55250001</v>
      </c>
    </row>
    <row r="387" spans="1:19" ht="24.95" customHeight="1" x14ac:dyDescent="0.2">
      <c r="A387" s="134"/>
      <c r="B387" s="132"/>
      <c r="C387" s="1">
        <v>23</v>
      </c>
      <c r="D387" s="1" t="s">
        <v>433</v>
      </c>
      <c r="E387" s="5">
        <v>136783347.01089999</v>
      </c>
      <c r="F387" s="5">
        <f t="shared" si="62"/>
        <v>-6627083.4100000001</v>
      </c>
      <c r="G387" s="5">
        <v>2594208.2768000001</v>
      </c>
      <c r="H387" s="5">
        <v>86957762.353599995</v>
      </c>
      <c r="I387" s="6">
        <f t="shared" si="52"/>
        <v>219708234.2313</v>
      </c>
      <c r="J387" s="11"/>
      <c r="K387" s="136"/>
      <c r="L387" s="131"/>
      <c r="M387" s="12">
        <v>15</v>
      </c>
      <c r="N387" s="1" t="s">
        <v>808</v>
      </c>
      <c r="O387" s="5">
        <v>96103182.852599993</v>
      </c>
      <c r="P387" s="5">
        <f t="shared" si="61"/>
        <v>-6627083.4100000001</v>
      </c>
      <c r="Q387" s="5">
        <v>1822675.6240999999</v>
      </c>
      <c r="R387" s="5">
        <v>42614575.511399999</v>
      </c>
      <c r="S387" s="6">
        <f t="shared" si="53"/>
        <v>133913350.5781</v>
      </c>
    </row>
    <row r="388" spans="1:19" ht="24.95" customHeight="1" x14ac:dyDescent="0.2">
      <c r="A388" s="1"/>
      <c r="B388" s="118" t="s">
        <v>870</v>
      </c>
      <c r="C388" s="119"/>
      <c r="D388" s="120"/>
      <c r="E388" s="14">
        <f>SUM(E365:E387)</f>
        <v>2668729438.0429001</v>
      </c>
      <c r="F388" s="14">
        <f t="shared" ref="F388:I388" si="63">SUM(F365:F387)</f>
        <v>-152422918.42999995</v>
      </c>
      <c r="G388" s="14">
        <f t="shared" si="63"/>
        <v>50614640.94879999</v>
      </c>
      <c r="H388" s="14">
        <f t="shared" si="63"/>
        <v>1636671988.3052003</v>
      </c>
      <c r="I388" s="14">
        <f t="shared" si="63"/>
        <v>4203593148.8668995</v>
      </c>
      <c r="J388" s="33"/>
      <c r="K388" s="136"/>
      <c r="L388" s="131"/>
      <c r="M388" s="12">
        <v>16</v>
      </c>
      <c r="N388" s="1" t="s">
        <v>809</v>
      </c>
      <c r="O388" s="5">
        <v>100155987.96250001</v>
      </c>
      <c r="P388" s="5">
        <f t="shared" si="61"/>
        <v>-6627083.4100000001</v>
      </c>
      <c r="Q388" s="5">
        <v>1899540.3944999999</v>
      </c>
      <c r="R388" s="5">
        <v>47932259.957500003</v>
      </c>
      <c r="S388" s="6">
        <f t="shared" si="53"/>
        <v>143360704.90450001</v>
      </c>
    </row>
    <row r="389" spans="1:19" ht="24.95" customHeight="1" x14ac:dyDescent="0.2">
      <c r="A389" s="134">
        <v>19</v>
      </c>
      <c r="B389" s="130" t="s">
        <v>55</v>
      </c>
      <c r="C389" s="1">
        <v>1</v>
      </c>
      <c r="D389" s="1" t="s">
        <v>434</v>
      </c>
      <c r="E389" s="5">
        <v>87776625.944600001</v>
      </c>
      <c r="F389" s="5">
        <f t="shared" si="62"/>
        <v>-6627083.4100000001</v>
      </c>
      <c r="G389" s="5">
        <v>1664755.6483</v>
      </c>
      <c r="H389" s="5">
        <v>55243855.235699996</v>
      </c>
      <c r="I389" s="6">
        <f t="shared" si="52"/>
        <v>138058153.41860002</v>
      </c>
      <c r="J389" s="11"/>
      <c r="K389" s="137"/>
      <c r="L389" s="132"/>
      <c r="M389" s="12">
        <v>17</v>
      </c>
      <c r="N389" s="1" t="s">
        <v>810</v>
      </c>
      <c r="O389" s="5">
        <v>99917982.296800002</v>
      </c>
      <c r="P389" s="5">
        <f>-6627083.41</f>
        <v>-6627083.4100000001</v>
      </c>
      <c r="Q389" s="5">
        <v>1895026.422</v>
      </c>
      <c r="R389" s="5">
        <v>46320558.694300003</v>
      </c>
      <c r="S389" s="6">
        <f t="shared" si="53"/>
        <v>141506484.00310001</v>
      </c>
    </row>
    <row r="390" spans="1:19" ht="24.95" customHeight="1" x14ac:dyDescent="0.2">
      <c r="A390" s="134"/>
      <c r="B390" s="131"/>
      <c r="C390" s="1">
        <v>2</v>
      </c>
      <c r="D390" s="1" t="s">
        <v>435</v>
      </c>
      <c r="E390" s="5">
        <v>89906333.092899993</v>
      </c>
      <c r="F390" s="5">
        <f t="shared" si="62"/>
        <v>-6627083.4100000001</v>
      </c>
      <c r="G390" s="5">
        <v>1705147.2897999999</v>
      </c>
      <c r="H390" s="5">
        <v>56995671.145599999</v>
      </c>
      <c r="I390" s="6">
        <f t="shared" si="52"/>
        <v>141980068.11829999</v>
      </c>
      <c r="J390" s="11"/>
      <c r="K390" s="18"/>
      <c r="L390" s="118" t="s">
        <v>887</v>
      </c>
      <c r="M390" s="119"/>
      <c r="N390" s="120"/>
      <c r="O390" s="14">
        <f>SUM(O373:O389)</f>
        <v>1692676946.8485</v>
      </c>
      <c r="P390" s="14">
        <f t="shared" ref="P390:S390" si="64">SUM(P373:P389)</f>
        <v>-112660417.96999997</v>
      </c>
      <c r="Q390" s="14">
        <f t="shared" si="64"/>
        <v>32103005.529599998</v>
      </c>
      <c r="R390" s="14">
        <f t="shared" si="64"/>
        <v>834824764.61249995</v>
      </c>
      <c r="S390" s="14">
        <f t="shared" si="64"/>
        <v>2446944299.0206003</v>
      </c>
    </row>
    <row r="391" spans="1:19" ht="24.95" customHeight="1" x14ac:dyDescent="0.2">
      <c r="A391" s="134"/>
      <c r="B391" s="131"/>
      <c r="C391" s="1">
        <v>3</v>
      </c>
      <c r="D391" s="1" t="s">
        <v>436</v>
      </c>
      <c r="E391" s="5">
        <v>81976862.838300005</v>
      </c>
      <c r="F391" s="5">
        <f t="shared" si="62"/>
        <v>-6627083.4100000001</v>
      </c>
      <c r="G391" s="5">
        <v>1554758.3877999999</v>
      </c>
      <c r="H391" s="5">
        <v>54008965.024599999</v>
      </c>
      <c r="I391" s="6">
        <f t="shared" si="52"/>
        <v>130913502.8407</v>
      </c>
      <c r="J391" s="11"/>
      <c r="K391" s="135">
        <v>36</v>
      </c>
      <c r="L391" s="130" t="s">
        <v>72</v>
      </c>
      <c r="M391" s="12">
        <v>1</v>
      </c>
      <c r="N391" s="1" t="s">
        <v>811</v>
      </c>
      <c r="O391" s="5">
        <v>94049841.375200003</v>
      </c>
      <c r="P391" s="5">
        <f t="shared" ref="P391:P404" si="65">-6627083.41</f>
        <v>-6627083.4100000001</v>
      </c>
      <c r="Q391" s="5">
        <v>1783732.3202</v>
      </c>
      <c r="R391" s="5">
        <v>49288185.708899997</v>
      </c>
      <c r="S391" s="6">
        <f t="shared" si="53"/>
        <v>138494675.99430001</v>
      </c>
    </row>
    <row r="392" spans="1:19" ht="24.95" customHeight="1" x14ac:dyDescent="0.2">
      <c r="A392" s="134"/>
      <c r="B392" s="131"/>
      <c r="C392" s="1">
        <v>4</v>
      </c>
      <c r="D392" s="1" t="s">
        <v>437</v>
      </c>
      <c r="E392" s="5">
        <v>88933562.939400002</v>
      </c>
      <c r="F392" s="5">
        <f t="shared" si="62"/>
        <v>-6627083.4100000001</v>
      </c>
      <c r="G392" s="5">
        <v>1686697.9066000001</v>
      </c>
      <c r="H392" s="5">
        <v>56854134.570500001</v>
      </c>
      <c r="I392" s="6">
        <f t="shared" si="52"/>
        <v>140847312.00650001</v>
      </c>
      <c r="J392" s="11"/>
      <c r="K392" s="136"/>
      <c r="L392" s="131"/>
      <c r="M392" s="12">
        <v>2</v>
      </c>
      <c r="N392" s="1" t="s">
        <v>812</v>
      </c>
      <c r="O392" s="5">
        <v>91063752.661400005</v>
      </c>
      <c r="P392" s="5">
        <f t="shared" si="65"/>
        <v>-6627083.4100000001</v>
      </c>
      <c r="Q392" s="5">
        <v>1727098.7005</v>
      </c>
      <c r="R392" s="5">
        <v>54169228.726999998</v>
      </c>
      <c r="S392" s="6">
        <f t="shared" si="53"/>
        <v>140332996.6789</v>
      </c>
    </row>
    <row r="393" spans="1:19" ht="24.95" customHeight="1" x14ac:dyDescent="0.2">
      <c r="A393" s="134"/>
      <c r="B393" s="131"/>
      <c r="C393" s="1">
        <v>5</v>
      </c>
      <c r="D393" s="1" t="s">
        <v>438</v>
      </c>
      <c r="E393" s="5">
        <v>107790405.8998</v>
      </c>
      <c r="F393" s="5">
        <f t="shared" si="62"/>
        <v>-6627083.4100000001</v>
      </c>
      <c r="G393" s="5">
        <v>2044333.3875</v>
      </c>
      <c r="H393" s="5">
        <v>66505747.700099997</v>
      </c>
      <c r="I393" s="6">
        <f t="shared" ref="I393:I413" si="66">SUM(E393:H393)</f>
        <v>169713403.5774</v>
      </c>
      <c r="J393" s="11"/>
      <c r="K393" s="136"/>
      <c r="L393" s="131"/>
      <c r="M393" s="12">
        <v>3</v>
      </c>
      <c r="N393" s="1" t="s">
        <v>813</v>
      </c>
      <c r="O393" s="5">
        <v>107470144.1494</v>
      </c>
      <c r="P393" s="5">
        <f t="shared" si="65"/>
        <v>-6627083.4100000001</v>
      </c>
      <c r="Q393" s="5">
        <v>2038259.3609</v>
      </c>
      <c r="R393" s="5">
        <v>56873955.488899998</v>
      </c>
      <c r="S393" s="6">
        <f t="shared" ref="S393:S411" si="67">SUM(O393:R393)</f>
        <v>159755275.58919999</v>
      </c>
    </row>
    <row r="394" spans="1:19" ht="24.95" customHeight="1" x14ac:dyDescent="0.2">
      <c r="A394" s="134"/>
      <c r="B394" s="131"/>
      <c r="C394" s="1">
        <v>6</v>
      </c>
      <c r="D394" s="1" t="s">
        <v>439</v>
      </c>
      <c r="E394" s="5">
        <v>85877146.621399999</v>
      </c>
      <c r="F394" s="5">
        <f t="shared" si="62"/>
        <v>-6627083.4100000001</v>
      </c>
      <c r="G394" s="5">
        <v>1628730.4663</v>
      </c>
      <c r="H394" s="5">
        <v>54888810.627599999</v>
      </c>
      <c r="I394" s="6">
        <f t="shared" si="66"/>
        <v>135767604.3053</v>
      </c>
      <c r="J394" s="11"/>
      <c r="K394" s="136"/>
      <c r="L394" s="131"/>
      <c r="M394" s="12">
        <v>4</v>
      </c>
      <c r="N394" s="1" t="s">
        <v>814</v>
      </c>
      <c r="O394" s="5">
        <v>118615686.34</v>
      </c>
      <c r="P394" s="5">
        <f t="shared" si="65"/>
        <v>-6627083.4100000001</v>
      </c>
      <c r="Q394" s="5">
        <v>2249643.7028999999</v>
      </c>
      <c r="R394" s="5">
        <v>61936458.459100001</v>
      </c>
      <c r="S394" s="6">
        <f t="shared" si="67"/>
        <v>176174705.09200001</v>
      </c>
    </row>
    <row r="395" spans="1:19" ht="24.95" customHeight="1" x14ac:dyDescent="0.2">
      <c r="A395" s="134"/>
      <c r="B395" s="131"/>
      <c r="C395" s="1">
        <v>7</v>
      </c>
      <c r="D395" s="1" t="s">
        <v>440</v>
      </c>
      <c r="E395" s="5">
        <v>138615055.46169999</v>
      </c>
      <c r="F395" s="5">
        <f t="shared" si="62"/>
        <v>-6627083.4100000001</v>
      </c>
      <c r="G395" s="5">
        <v>2628948.1286999998</v>
      </c>
      <c r="H395" s="5">
        <v>82002361.990500003</v>
      </c>
      <c r="I395" s="6">
        <f t="shared" si="66"/>
        <v>216619282.17089999</v>
      </c>
      <c r="J395" s="11"/>
      <c r="K395" s="136"/>
      <c r="L395" s="131"/>
      <c r="M395" s="12">
        <v>5</v>
      </c>
      <c r="N395" s="1" t="s">
        <v>815</v>
      </c>
      <c r="O395" s="5">
        <v>103242313.8796</v>
      </c>
      <c r="P395" s="5">
        <f t="shared" si="65"/>
        <v>-6627083.4100000001</v>
      </c>
      <c r="Q395" s="5">
        <v>1958075.0948999999</v>
      </c>
      <c r="R395" s="5">
        <v>56098020.045299999</v>
      </c>
      <c r="S395" s="6">
        <f t="shared" si="67"/>
        <v>154671325.60980001</v>
      </c>
    </row>
    <row r="396" spans="1:19" ht="24.95" customHeight="1" x14ac:dyDescent="0.2">
      <c r="A396" s="134"/>
      <c r="B396" s="131"/>
      <c r="C396" s="1">
        <v>8</v>
      </c>
      <c r="D396" s="1" t="s">
        <v>441</v>
      </c>
      <c r="E396" s="5">
        <v>94440625.555000007</v>
      </c>
      <c r="F396" s="5">
        <f t="shared" si="62"/>
        <v>-6627083.4100000001</v>
      </c>
      <c r="G396" s="5">
        <v>1791143.8624</v>
      </c>
      <c r="H396" s="5">
        <v>58944260.083800003</v>
      </c>
      <c r="I396" s="6">
        <f t="shared" si="66"/>
        <v>148548946.09119999</v>
      </c>
      <c r="J396" s="11"/>
      <c r="K396" s="136"/>
      <c r="L396" s="131"/>
      <c r="M396" s="12">
        <v>6</v>
      </c>
      <c r="N396" s="1" t="s">
        <v>816</v>
      </c>
      <c r="O396" s="5">
        <v>143357901.36019999</v>
      </c>
      <c r="P396" s="5">
        <f t="shared" si="65"/>
        <v>-6627083.4100000001</v>
      </c>
      <c r="Q396" s="5">
        <v>2718900.0882000001</v>
      </c>
      <c r="R396" s="5">
        <v>75635645.748600006</v>
      </c>
      <c r="S396" s="6">
        <f t="shared" si="67"/>
        <v>215085363.787</v>
      </c>
    </row>
    <row r="397" spans="1:19" ht="24.95" customHeight="1" x14ac:dyDescent="0.2">
      <c r="A397" s="134"/>
      <c r="B397" s="131"/>
      <c r="C397" s="1">
        <v>9</v>
      </c>
      <c r="D397" s="1" t="s">
        <v>442</v>
      </c>
      <c r="E397" s="5">
        <v>101520006.5442</v>
      </c>
      <c r="F397" s="5">
        <f t="shared" si="62"/>
        <v>-6627083.4100000001</v>
      </c>
      <c r="G397" s="5">
        <v>1925410.1248000001</v>
      </c>
      <c r="H397" s="5">
        <v>60849753.6505</v>
      </c>
      <c r="I397" s="6">
        <f t="shared" si="66"/>
        <v>157668086.9095</v>
      </c>
      <c r="J397" s="11"/>
      <c r="K397" s="136"/>
      <c r="L397" s="131"/>
      <c r="M397" s="12">
        <v>7</v>
      </c>
      <c r="N397" s="1" t="s">
        <v>817</v>
      </c>
      <c r="O397" s="5">
        <v>108874106.62530001</v>
      </c>
      <c r="P397" s="5">
        <f t="shared" si="65"/>
        <v>-6627083.4100000001</v>
      </c>
      <c r="Q397" s="5">
        <v>2064886.6599000001</v>
      </c>
      <c r="R397" s="5">
        <v>64501398.7117</v>
      </c>
      <c r="S397" s="6">
        <f t="shared" si="67"/>
        <v>168813308.5869</v>
      </c>
    </row>
    <row r="398" spans="1:19" ht="24.95" customHeight="1" x14ac:dyDescent="0.2">
      <c r="A398" s="134"/>
      <c r="B398" s="131"/>
      <c r="C398" s="1">
        <v>10</v>
      </c>
      <c r="D398" s="1" t="s">
        <v>443</v>
      </c>
      <c r="E398" s="5">
        <v>102231023.9076</v>
      </c>
      <c r="F398" s="5">
        <f t="shared" si="62"/>
        <v>-6627083.4100000001</v>
      </c>
      <c r="G398" s="5">
        <v>1938895.1518000001</v>
      </c>
      <c r="H398" s="5">
        <v>63309252.436099999</v>
      </c>
      <c r="I398" s="6">
        <f t="shared" si="66"/>
        <v>160852088.0855</v>
      </c>
      <c r="J398" s="11"/>
      <c r="K398" s="136"/>
      <c r="L398" s="131"/>
      <c r="M398" s="12">
        <v>8</v>
      </c>
      <c r="N398" s="1" t="s">
        <v>402</v>
      </c>
      <c r="O398" s="5">
        <v>98778458.964900002</v>
      </c>
      <c r="P398" s="5">
        <f t="shared" si="65"/>
        <v>-6627083.4100000001</v>
      </c>
      <c r="Q398" s="5">
        <v>1873414.4280999999</v>
      </c>
      <c r="R398" s="5">
        <v>53262913.377999999</v>
      </c>
      <c r="S398" s="6">
        <f t="shared" si="67"/>
        <v>147287703.361</v>
      </c>
    </row>
    <row r="399" spans="1:19" ht="24.95" customHeight="1" x14ac:dyDescent="0.2">
      <c r="A399" s="134"/>
      <c r="B399" s="131"/>
      <c r="C399" s="1">
        <v>11</v>
      </c>
      <c r="D399" s="1" t="s">
        <v>444</v>
      </c>
      <c r="E399" s="5">
        <v>94754030.2588</v>
      </c>
      <c r="F399" s="5">
        <f t="shared" si="62"/>
        <v>-6627083.4100000001</v>
      </c>
      <c r="G399" s="5">
        <v>1797087.8395</v>
      </c>
      <c r="H399" s="5">
        <v>52732948.266099997</v>
      </c>
      <c r="I399" s="6">
        <f t="shared" si="66"/>
        <v>142656982.9544</v>
      </c>
      <c r="J399" s="11"/>
      <c r="K399" s="136"/>
      <c r="L399" s="131"/>
      <c r="M399" s="12">
        <v>9</v>
      </c>
      <c r="N399" s="1" t="s">
        <v>818</v>
      </c>
      <c r="O399" s="5">
        <v>106782307.4963</v>
      </c>
      <c r="P399" s="5">
        <f t="shared" si="65"/>
        <v>-6627083.4100000001</v>
      </c>
      <c r="Q399" s="5">
        <v>2025213.9750999999</v>
      </c>
      <c r="R399" s="5">
        <v>56788530.399800003</v>
      </c>
      <c r="S399" s="6">
        <f t="shared" si="67"/>
        <v>158968968.4612</v>
      </c>
    </row>
    <row r="400" spans="1:19" ht="24.95" customHeight="1" x14ac:dyDescent="0.2">
      <c r="A400" s="134"/>
      <c r="B400" s="131"/>
      <c r="C400" s="1">
        <v>12</v>
      </c>
      <c r="D400" s="1" t="s">
        <v>445</v>
      </c>
      <c r="E400" s="5">
        <v>92828998.934200004</v>
      </c>
      <c r="F400" s="5">
        <f t="shared" si="62"/>
        <v>-6627083.4100000001</v>
      </c>
      <c r="G400" s="5">
        <v>1760578.0427999999</v>
      </c>
      <c r="H400" s="5">
        <v>57944534.970399998</v>
      </c>
      <c r="I400" s="6">
        <f t="shared" si="66"/>
        <v>145907028.53740001</v>
      </c>
      <c r="J400" s="11"/>
      <c r="K400" s="136"/>
      <c r="L400" s="131"/>
      <c r="M400" s="12">
        <v>10</v>
      </c>
      <c r="N400" s="1" t="s">
        <v>819</v>
      </c>
      <c r="O400" s="5">
        <v>140943937.4531</v>
      </c>
      <c r="P400" s="5">
        <f t="shared" si="65"/>
        <v>-6627083.4100000001</v>
      </c>
      <c r="Q400" s="5">
        <v>2673117.2842999999</v>
      </c>
      <c r="R400" s="5">
        <v>65653488.932599999</v>
      </c>
      <c r="S400" s="6">
        <f t="shared" si="67"/>
        <v>202643460.25999999</v>
      </c>
    </row>
    <row r="401" spans="1:19" ht="24.95" customHeight="1" x14ac:dyDescent="0.2">
      <c r="A401" s="134"/>
      <c r="B401" s="131"/>
      <c r="C401" s="1">
        <v>13</v>
      </c>
      <c r="D401" s="1" t="s">
        <v>446</v>
      </c>
      <c r="E401" s="5">
        <v>96993179.415000007</v>
      </c>
      <c r="F401" s="5">
        <f t="shared" si="62"/>
        <v>-6627083.4100000001</v>
      </c>
      <c r="G401" s="5">
        <v>1839555.1383</v>
      </c>
      <c r="H401" s="5">
        <v>59281913.412600003</v>
      </c>
      <c r="I401" s="6">
        <f t="shared" si="66"/>
        <v>151487564.55590001</v>
      </c>
      <c r="J401" s="11"/>
      <c r="K401" s="136"/>
      <c r="L401" s="131"/>
      <c r="M401" s="12">
        <v>11</v>
      </c>
      <c r="N401" s="1" t="s">
        <v>820</v>
      </c>
      <c r="O401" s="5">
        <v>88002571.042799994</v>
      </c>
      <c r="P401" s="5">
        <f t="shared" si="65"/>
        <v>-6627083.4100000001</v>
      </c>
      <c r="Q401" s="5">
        <v>1669040.8822999999</v>
      </c>
      <c r="R401" s="5">
        <v>48562892.795699999</v>
      </c>
      <c r="S401" s="6">
        <f t="shared" si="67"/>
        <v>131607421.3108</v>
      </c>
    </row>
    <row r="402" spans="1:19" ht="24.95" customHeight="1" x14ac:dyDescent="0.2">
      <c r="A402" s="134"/>
      <c r="B402" s="131"/>
      <c r="C402" s="1">
        <v>14</v>
      </c>
      <c r="D402" s="1" t="s">
        <v>447</v>
      </c>
      <c r="E402" s="5">
        <v>86518351.282399997</v>
      </c>
      <c r="F402" s="5">
        <f t="shared" si="62"/>
        <v>-6627083.4100000001</v>
      </c>
      <c r="G402" s="5">
        <v>1640891.4382</v>
      </c>
      <c r="H402" s="5">
        <v>53971010.471600004</v>
      </c>
      <c r="I402" s="6">
        <f t="shared" si="66"/>
        <v>135503169.78220001</v>
      </c>
      <c r="J402" s="11"/>
      <c r="K402" s="136"/>
      <c r="L402" s="131"/>
      <c r="M402" s="12">
        <v>12</v>
      </c>
      <c r="N402" s="1" t="s">
        <v>821</v>
      </c>
      <c r="O402" s="5">
        <v>101644424.11489999</v>
      </c>
      <c r="P402" s="5">
        <f t="shared" si="65"/>
        <v>-6627083.4100000001</v>
      </c>
      <c r="Q402" s="5">
        <v>1927769.8060000001</v>
      </c>
      <c r="R402" s="5">
        <v>57261704.452399999</v>
      </c>
      <c r="S402" s="6">
        <f t="shared" si="67"/>
        <v>154206814.96329999</v>
      </c>
    </row>
    <row r="403" spans="1:19" ht="24.95" customHeight="1" x14ac:dyDescent="0.2">
      <c r="A403" s="134"/>
      <c r="B403" s="131"/>
      <c r="C403" s="1">
        <v>15</v>
      </c>
      <c r="D403" s="1" t="s">
        <v>448</v>
      </c>
      <c r="E403" s="5">
        <v>86066877.598000005</v>
      </c>
      <c r="F403" s="5">
        <f t="shared" si="62"/>
        <v>-6627083.4100000001</v>
      </c>
      <c r="G403" s="5">
        <v>1632328.8696999999</v>
      </c>
      <c r="H403" s="5">
        <v>48938914.895400003</v>
      </c>
      <c r="I403" s="6">
        <f t="shared" si="66"/>
        <v>130011037.95310001</v>
      </c>
      <c r="J403" s="11"/>
      <c r="K403" s="136"/>
      <c r="L403" s="131"/>
      <c r="M403" s="12">
        <v>13</v>
      </c>
      <c r="N403" s="1" t="s">
        <v>822</v>
      </c>
      <c r="O403" s="5">
        <v>107688925.8838</v>
      </c>
      <c r="P403" s="5">
        <f t="shared" si="65"/>
        <v>-6627083.4100000001</v>
      </c>
      <c r="Q403" s="5">
        <v>2042408.7357999999</v>
      </c>
      <c r="R403" s="5">
        <v>62821444.880599998</v>
      </c>
      <c r="S403" s="6">
        <f t="shared" si="67"/>
        <v>165925696.09020001</v>
      </c>
    </row>
    <row r="404" spans="1:19" ht="24.95" customHeight="1" x14ac:dyDescent="0.2">
      <c r="A404" s="134"/>
      <c r="B404" s="131"/>
      <c r="C404" s="1">
        <v>16</v>
      </c>
      <c r="D404" s="1" t="s">
        <v>449</v>
      </c>
      <c r="E404" s="5">
        <v>93018573.640100002</v>
      </c>
      <c r="F404" s="5">
        <f t="shared" si="62"/>
        <v>-6627083.4100000001</v>
      </c>
      <c r="G404" s="5">
        <v>1764173.4824000001</v>
      </c>
      <c r="H404" s="5">
        <v>58183856.474600002</v>
      </c>
      <c r="I404" s="6">
        <f t="shared" si="66"/>
        <v>146339520.18709999</v>
      </c>
      <c r="J404" s="11"/>
      <c r="K404" s="137"/>
      <c r="L404" s="132"/>
      <c r="M404" s="12">
        <v>14</v>
      </c>
      <c r="N404" s="1" t="s">
        <v>823</v>
      </c>
      <c r="O404" s="5">
        <v>118932402.4304</v>
      </c>
      <c r="P404" s="5">
        <f t="shared" si="65"/>
        <v>-6627083.4100000001</v>
      </c>
      <c r="Q404" s="5">
        <v>2255650.4830999998</v>
      </c>
      <c r="R404" s="5">
        <v>65865356.278899997</v>
      </c>
      <c r="S404" s="6">
        <f t="shared" si="67"/>
        <v>180426325.78240001</v>
      </c>
    </row>
    <row r="405" spans="1:19" ht="24.95" customHeight="1" x14ac:dyDescent="0.2">
      <c r="A405" s="134"/>
      <c r="B405" s="131"/>
      <c r="C405" s="1">
        <v>17</v>
      </c>
      <c r="D405" s="1" t="s">
        <v>450</v>
      </c>
      <c r="E405" s="5">
        <v>106220762.817</v>
      </c>
      <c r="F405" s="5">
        <f t="shared" si="62"/>
        <v>-6627083.4100000001</v>
      </c>
      <c r="G405" s="5">
        <v>2014563.82</v>
      </c>
      <c r="H405" s="5">
        <v>67049361.902900003</v>
      </c>
      <c r="I405" s="6">
        <f t="shared" si="66"/>
        <v>168657605.12990001</v>
      </c>
      <c r="J405" s="11"/>
      <c r="K405" s="18"/>
      <c r="L405" s="118" t="s">
        <v>888</v>
      </c>
      <c r="M405" s="119"/>
      <c r="N405" s="120"/>
      <c r="O405" s="14">
        <f>SUM(O391:O404)</f>
        <v>1529446773.7772999</v>
      </c>
      <c r="P405" s="14">
        <f t="shared" ref="P405:S405" si="68">SUM(P391:P404)</f>
        <v>-92779167.73999998</v>
      </c>
      <c r="Q405" s="14">
        <f t="shared" si="68"/>
        <v>29007211.5222</v>
      </c>
      <c r="R405" s="14">
        <f t="shared" si="68"/>
        <v>828719224.00749993</v>
      </c>
      <c r="S405" s="14">
        <f t="shared" si="68"/>
        <v>2294394041.5669999</v>
      </c>
    </row>
    <row r="406" spans="1:19" ht="24.95" customHeight="1" x14ac:dyDescent="0.2">
      <c r="A406" s="134"/>
      <c r="B406" s="131"/>
      <c r="C406" s="1">
        <v>18</v>
      </c>
      <c r="D406" s="1" t="s">
        <v>451</v>
      </c>
      <c r="E406" s="5">
        <v>127706213.9514</v>
      </c>
      <c r="F406" s="5">
        <f t="shared" si="62"/>
        <v>-6627083.4100000001</v>
      </c>
      <c r="G406" s="5">
        <v>2422053.0092000002</v>
      </c>
      <c r="H406" s="5">
        <v>75798597.331799999</v>
      </c>
      <c r="I406" s="6">
        <f t="shared" si="66"/>
        <v>199299780.88240001</v>
      </c>
      <c r="J406" s="11"/>
      <c r="K406" s="135">
        <v>37</v>
      </c>
      <c r="L406" s="130" t="s">
        <v>73</v>
      </c>
      <c r="M406" s="12">
        <v>1</v>
      </c>
      <c r="N406" s="1" t="s">
        <v>824</v>
      </c>
      <c r="O406" s="5">
        <v>78563267.670300007</v>
      </c>
      <c r="P406" s="5">
        <f t="shared" ref="P406:P410" si="69">-6627083.41</f>
        <v>-6627083.4100000001</v>
      </c>
      <c r="Q406" s="5">
        <v>1490016.7579000001</v>
      </c>
      <c r="R406" s="5">
        <v>312074375.77539998</v>
      </c>
      <c r="S406" s="6">
        <f t="shared" si="67"/>
        <v>385500576.79359996</v>
      </c>
    </row>
    <row r="407" spans="1:19" ht="24.95" customHeight="1" x14ac:dyDescent="0.2">
      <c r="A407" s="134"/>
      <c r="B407" s="131"/>
      <c r="C407" s="1">
        <v>19</v>
      </c>
      <c r="D407" s="1" t="s">
        <v>452</v>
      </c>
      <c r="E407" s="5">
        <v>87801176.826499999</v>
      </c>
      <c r="F407" s="5">
        <f t="shared" si="62"/>
        <v>-6627083.4100000001</v>
      </c>
      <c r="G407" s="5">
        <v>1665221.2759</v>
      </c>
      <c r="H407" s="5">
        <v>56321239.520999998</v>
      </c>
      <c r="I407" s="6">
        <f t="shared" si="66"/>
        <v>139160554.21340001</v>
      </c>
      <c r="J407" s="11"/>
      <c r="K407" s="136"/>
      <c r="L407" s="131"/>
      <c r="M407" s="12">
        <v>2</v>
      </c>
      <c r="N407" s="1" t="s">
        <v>825</v>
      </c>
      <c r="O407" s="5">
        <v>200553427.0943</v>
      </c>
      <c r="P407" s="5">
        <f t="shared" si="69"/>
        <v>-6627083.4100000001</v>
      </c>
      <c r="Q407" s="5">
        <v>3803660.1083</v>
      </c>
      <c r="R407" s="5">
        <v>390840792.38669997</v>
      </c>
      <c r="S407" s="6">
        <f t="shared" si="67"/>
        <v>588570796.17929995</v>
      </c>
    </row>
    <row r="408" spans="1:19" ht="24.95" customHeight="1" x14ac:dyDescent="0.2">
      <c r="A408" s="134"/>
      <c r="B408" s="131"/>
      <c r="C408" s="1">
        <v>20</v>
      </c>
      <c r="D408" s="1" t="s">
        <v>453</v>
      </c>
      <c r="E408" s="5">
        <v>84602281.575599998</v>
      </c>
      <c r="F408" s="5">
        <f t="shared" si="62"/>
        <v>-6627083.4100000001</v>
      </c>
      <c r="G408" s="5">
        <v>1604551.6058</v>
      </c>
      <c r="H408" s="5">
        <v>53022474.784100004</v>
      </c>
      <c r="I408" s="6">
        <f t="shared" si="66"/>
        <v>132602224.5555</v>
      </c>
      <c r="J408" s="11"/>
      <c r="K408" s="136"/>
      <c r="L408" s="131"/>
      <c r="M408" s="12">
        <v>3</v>
      </c>
      <c r="N408" s="1" t="s">
        <v>826</v>
      </c>
      <c r="O408" s="5">
        <v>112966261.0547</v>
      </c>
      <c r="P408" s="5">
        <f t="shared" si="69"/>
        <v>-6627083.4100000001</v>
      </c>
      <c r="Q408" s="5">
        <v>2142497.7223999999</v>
      </c>
      <c r="R408" s="5">
        <v>330534507.81440002</v>
      </c>
      <c r="S408" s="6">
        <f t="shared" si="67"/>
        <v>439016183.18150002</v>
      </c>
    </row>
    <row r="409" spans="1:19" ht="24.95" customHeight="1" x14ac:dyDescent="0.2">
      <c r="A409" s="134"/>
      <c r="B409" s="131"/>
      <c r="C409" s="1">
        <v>21</v>
      </c>
      <c r="D409" s="1" t="s">
        <v>454</v>
      </c>
      <c r="E409" s="5">
        <v>123266398.4446</v>
      </c>
      <c r="F409" s="5">
        <f t="shared" si="62"/>
        <v>-6627083.4100000001</v>
      </c>
      <c r="G409" s="5">
        <v>2337848.2694000001</v>
      </c>
      <c r="H409" s="5">
        <v>76177705.345200002</v>
      </c>
      <c r="I409" s="6">
        <f t="shared" si="66"/>
        <v>195154868.64920002</v>
      </c>
      <c r="J409" s="11"/>
      <c r="K409" s="136"/>
      <c r="L409" s="131"/>
      <c r="M409" s="12">
        <v>4</v>
      </c>
      <c r="N409" s="1" t="s">
        <v>827</v>
      </c>
      <c r="O409" s="5">
        <v>96813583.383100003</v>
      </c>
      <c r="P409" s="5">
        <f t="shared" si="69"/>
        <v>-6627083.4100000001</v>
      </c>
      <c r="Q409" s="5">
        <v>1836148.9524000001</v>
      </c>
      <c r="R409" s="5">
        <v>322938565.77679998</v>
      </c>
      <c r="S409" s="6">
        <f t="shared" si="67"/>
        <v>414961214.70229995</v>
      </c>
    </row>
    <row r="410" spans="1:19" ht="24.95" customHeight="1" x14ac:dyDescent="0.2">
      <c r="A410" s="134"/>
      <c r="B410" s="131"/>
      <c r="C410" s="1">
        <v>22</v>
      </c>
      <c r="D410" s="1" t="s">
        <v>455</v>
      </c>
      <c r="E410" s="5">
        <v>82038577.314899996</v>
      </c>
      <c r="F410" s="5">
        <f t="shared" si="62"/>
        <v>-6627083.4100000001</v>
      </c>
      <c r="G410" s="5">
        <v>1555928.8535</v>
      </c>
      <c r="H410" s="5">
        <v>51663876.7936</v>
      </c>
      <c r="I410" s="6">
        <f t="shared" si="66"/>
        <v>128631299.55199999</v>
      </c>
      <c r="J410" s="11"/>
      <c r="K410" s="136"/>
      <c r="L410" s="131"/>
      <c r="M410" s="12">
        <v>5</v>
      </c>
      <c r="N410" s="1" t="s">
        <v>828</v>
      </c>
      <c r="O410" s="5">
        <v>91989366.154499993</v>
      </c>
      <c r="P410" s="5">
        <f t="shared" si="69"/>
        <v>-6627083.4100000001</v>
      </c>
      <c r="Q410" s="5">
        <v>1744653.719</v>
      </c>
      <c r="R410" s="5">
        <v>316331739.0783</v>
      </c>
      <c r="S410" s="6">
        <f t="shared" si="67"/>
        <v>403438675.54180002</v>
      </c>
    </row>
    <row r="411" spans="1:19" ht="24.95" customHeight="1" x14ac:dyDescent="0.2">
      <c r="A411" s="134"/>
      <c r="B411" s="131"/>
      <c r="C411" s="1">
        <v>23</v>
      </c>
      <c r="D411" s="1" t="s">
        <v>456</v>
      </c>
      <c r="E411" s="5">
        <v>82793729.821899995</v>
      </c>
      <c r="F411" s="5">
        <f t="shared" si="62"/>
        <v>-6627083.4100000001</v>
      </c>
      <c r="G411" s="5">
        <v>1570250.9395999999</v>
      </c>
      <c r="H411" s="5">
        <v>51152966.9463</v>
      </c>
      <c r="I411" s="6">
        <f t="shared" si="66"/>
        <v>128889864.2978</v>
      </c>
      <c r="J411" s="11"/>
      <c r="K411" s="137"/>
      <c r="L411" s="132"/>
      <c r="M411" s="12">
        <v>6</v>
      </c>
      <c r="N411" s="1" t="s">
        <v>829</v>
      </c>
      <c r="O411" s="5">
        <v>94623753.152099997</v>
      </c>
      <c r="P411" s="5">
        <f>-6627083.41</f>
        <v>-6627083.4100000001</v>
      </c>
      <c r="Q411" s="5">
        <v>1794617.0274</v>
      </c>
      <c r="R411" s="5">
        <v>315070597.87949997</v>
      </c>
      <c r="S411" s="6">
        <f t="shared" si="67"/>
        <v>404861884.64899999</v>
      </c>
    </row>
    <row r="412" spans="1:19" ht="24.95" customHeight="1" thickBot="1" x14ac:dyDescent="0.25">
      <c r="A412" s="134"/>
      <c r="B412" s="131"/>
      <c r="C412" s="1">
        <v>24</v>
      </c>
      <c r="D412" s="1" t="s">
        <v>457</v>
      </c>
      <c r="E412" s="5">
        <v>106813873.32960001</v>
      </c>
      <c r="F412" s="5">
        <f t="shared" si="62"/>
        <v>-6627083.4100000001</v>
      </c>
      <c r="G412" s="5">
        <v>2025812.6470000001</v>
      </c>
      <c r="H412" s="5">
        <v>65158415.758500002</v>
      </c>
      <c r="I412" s="6">
        <f t="shared" si="66"/>
        <v>167371018.3251</v>
      </c>
      <c r="J412" s="11"/>
      <c r="K412" s="18"/>
      <c r="L412" s="118"/>
      <c r="M412" s="119"/>
      <c r="N412" s="120"/>
      <c r="O412" s="19">
        <f>SUM(O406:O411)</f>
        <v>675509658.50900006</v>
      </c>
      <c r="P412" s="19">
        <f t="shared" ref="P412:S412" si="70">SUM(P406:P411)</f>
        <v>-39762500.460000001</v>
      </c>
      <c r="Q412" s="19">
        <f t="shared" si="70"/>
        <v>12811594.287400002</v>
      </c>
      <c r="R412" s="19">
        <f t="shared" si="70"/>
        <v>1987790578.7110999</v>
      </c>
      <c r="S412" s="19">
        <f t="shared" si="70"/>
        <v>2636349331.0475001</v>
      </c>
    </row>
    <row r="413" spans="1:19" ht="24.95" customHeight="1" thickTop="1" thickBot="1" x14ac:dyDescent="0.25">
      <c r="A413" s="134"/>
      <c r="B413" s="131"/>
      <c r="C413" s="1">
        <v>25</v>
      </c>
      <c r="D413" s="1" t="s">
        <v>458</v>
      </c>
      <c r="E413" s="5">
        <v>109140093.9985</v>
      </c>
      <c r="F413" s="5">
        <f t="shared" si="62"/>
        <v>-6627083.4100000001</v>
      </c>
      <c r="G413" s="5">
        <v>2069931.3284</v>
      </c>
      <c r="H413" s="5">
        <v>68570825.3961</v>
      </c>
      <c r="I413" s="6">
        <f t="shared" si="66"/>
        <v>173153767.31300002</v>
      </c>
      <c r="J413" s="11"/>
      <c r="K413" s="118"/>
      <c r="L413" s="119"/>
      <c r="M413" s="119"/>
      <c r="N413" s="120"/>
      <c r="O413" s="10">
        <v>74345374937.991379</v>
      </c>
      <c r="P413" s="10">
        <f>-5141878537.85164</f>
        <v>-5141878537.8516397</v>
      </c>
      <c r="Q413" s="10">
        <v>1410020965.4201012</v>
      </c>
      <c r="R413" s="10">
        <v>51033940607.959114</v>
      </c>
      <c r="S413" s="8">
        <f>SUM(O413:R413)</f>
        <v>121647457973.51895</v>
      </c>
    </row>
    <row r="414" spans="1:19" ht="13.5" thickTop="1" x14ac:dyDescent="0.2">
      <c r="R414" s="34"/>
    </row>
  </sheetData>
  <mergeCells count="116">
    <mergeCell ref="K159:K183"/>
    <mergeCell ref="L159:L183"/>
    <mergeCell ref="L184:N184"/>
    <mergeCell ref="K185:K204"/>
    <mergeCell ref="L185:L204"/>
    <mergeCell ref="L205:N205"/>
    <mergeCell ref="K124:K143"/>
    <mergeCell ref="L124:L143"/>
    <mergeCell ref="L144:N144"/>
    <mergeCell ref="K145:K157"/>
    <mergeCell ref="L145:L157"/>
    <mergeCell ref="L158:N158"/>
    <mergeCell ref="K256:K288"/>
    <mergeCell ref="L256:L288"/>
    <mergeCell ref="L289:N289"/>
    <mergeCell ref="K290:K306"/>
    <mergeCell ref="L290:L306"/>
    <mergeCell ref="L307:N307"/>
    <mergeCell ref="K206:K223"/>
    <mergeCell ref="L206:L223"/>
    <mergeCell ref="L224:N224"/>
    <mergeCell ref="K225:K254"/>
    <mergeCell ref="L225:L254"/>
    <mergeCell ref="L255:N255"/>
    <mergeCell ref="K356:K371"/>
    <mergeCell ref="L356:L371"/>
    <mergeCell ref="L372:N372"/>
    <mergeCell ref="K373:K389"/>
    <mergeCell ref="L373:L389"/>
    <mergeCell ref="K308:K330"/>
    <mergeCell ref="L308:L330"/>
    <mergeCell ref="L331:N331"/>
    <mergeCell ref="K332:K354"/>
    <mergeCell ref="L332:L354"/>
    <mergeCell ref="L355:N355"/>
    <mergeCell ref="K406:K411"/>
    <mergeCell ref="L406:L411"/>
    <mergeCell ref="B388:D388"/>
    <mergeCell ref="A389:A413"/>
    <mergeCell ref="B389:B413"/>
    <mergeCell ref="L412:N412"/>
    <mergeCell ref="K413:N413"/>
    <mergeCell ref="L390:N390"/>
    <mergeCell ref="K391:K404"/>
    <mergeCell ref="L391:L404"/>
    <mergeCell ref="L405:N405"/>
    <mergeCell ref="A337:A363"/>
    <mergeCell ref="B337:B363"/>
    <mergeCell ref="B364:D364"/>
    <mergeCell ref="A365:A387"/>
    <mergeCell ref="B365:B387"/>
    <mergeCell ref="B308:D308"/>
    <mergeCell ref="A309:A335"/>
    <mergeCell ref="B309:B335"/>
    <mergeCell ref="B336:D336"/>
    <mergeCell ref="B296:D296"/>
    <mergeCell ref="A203:A227"/>
    <mergeCell ref="B203:B227"/>
    <mergeCell ref="B228:D228"/>
    <mergeCell ref="A229:A241"/>
    <mergeCell ref="B229:B241"/>
    <mergeCell ref="A297:A307"/>
    <mergeCell ref="B297:B307"/>
    <mergeCell ref="A262:A277"/>
    <mergeCell ref="B278:D278"/>
    <mergeCell ref="B262:B277"/>
    <mergeCell ref="A279:A295"/>
    <mergeCell ref="B279:B295"/>
    <mergeCell ref="B155:D155"/>
    <mergeCell ref="B261:D261"/>
    <mergeCell ref="A156:A182"/>
    <mergeCell ref="B156:B182"/>
    <mergeCell ref="B183:D183"/>
    <mergeCell ref="A184:A201"/>
    <mergeCell ref="B184:B201"/>
    <mergeCell ref="B202:D202"/>
    <mergeCell ref="B242:D242"/>
    <mergeCell ref="A243:A260"/>
    <mergeCell ref="B243:B260"/>
    <mergeCell ref="B131:D131"/>
    <mergeCell ref="B47:D47"/>
    <mergeCell ref="A48:A78"/>
    <mergeCell ref="B101:D101"/>
    <mergeCell ref="A102:A121"/>
    <mergeCell ref="B102:B121"/>
    <mergeCell ref="B79:D79"/>
    <mergeCell ref="B80:B100"/>
    <mergeCell ref="A132:A154"/>
    <mergeCell ref="B132:B154"/>
    <mergeCell ref="B122:D122"/>
    <mergeCell ref="L106:N106"/>
    <mergeCell ref="K107:K122"/>
    <mergeCell ref="L107:L122"/>
    <mergeCell ref="B48:B78"/>
    <mergeCell ref="A80:A100"/>
    <mergeCell ref="K85:K105"/>
    <mergeCell ref="A123:A130"/>
    <mergeCell ref="B123:B130"/>
    <mergeCell ref="L123:N123"/>
    <mergeCell ref="K28:K61"/>
    <mergeCell ref="L28:L61"/>
    <mergeCell ref="L62:N62"/>
    <mergeCell ref="K63:K83"/>
    <mergeCell ref="L63:L83"/>
    <mergeCell ref="L84:N84"/>
    <mergeCell ref="L85:L105"/>
    <mergeCell ref="A1:S1"/>
    <mergeCell ref="B4:S4"/>
    <mergeCell ref="B8:B24"/>
    <mergeCell ref="L8:L26"/>
    <mergeCell ref="K8:K26"/>
    <mergeCell ref="A8:A24"/>
    <mergeCell ref="B25:D25"/>
    <mergeCell ref="A26:A46"/>
    <mergeCell ref="B26:B46"/>
    <mergeCell ref="L27:N27"/>
  </mergeCells>
  <phoneticPr fontId="3" type="noConversion"/>
  <pageMargins left="0.24" right="0.2" top="0.17" bottom="0.44" header="0.17" footer="0.17"/>
  <pageSetup scale="40" fitToHeight="0" orientation="landscape" r:id="rId1"/>
  <headerFooter alignWithMargins="0">
    <oddFooter>&amp;L&amp;14Source:&amp;10 &amp;"Arial,Bold"&amp;14Office of the Accountant-General of the Federation&amp;CPage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7"/>
  <sheetViews>
    <sheetView tabSelected="1" topLeftCell="A19" workbookViewId="0">
      <selection activeCell="A2" sqref="A1:XFD2"/>
    </sheetView>
  </sheetViews>
  <sheetFormatPr defaultRowHeight="12.75" x14ac:dyDescent="0.2"/>
  <cols>
    <col min="2" max="2" width="24.140625" customWidth="1"/>
    <col min="4" max="6" width="25.5703125" customWidth="1"/>
    <col min="7" max="7" width="25" customWidth="1"/>
    <col min="8" max="8" width="26.140625" customWidth="1"/>
    <col min="9" max="9" width="8.42578125" customWidth="1"/>
    <col min="10" max="11" width="18.7109375" bestFit="1" customWidth="1"/>
  </cols>
  <sheetData>
    <row r="1" spans="1:9" ht="46.5" customHeight="1" x14ac:dyDescent="0.35">
      <c r="A1" s="140" t="s">
        <v>916</v>
      </c>
      <c r="B1" s="140"/>
      <c r="C1" s="140"/>
      <c r="D1" s="140"/>
      <c r="E1" s="140"/>
      <c r="F1" s="140"/>
      <c r="G1" s="140"/>
      <c r="H1" s="140"/>
      <c r="I1" s="140"/>
    </row>
    <row r="2" spans="1:9" ht="19.5" x14ac:dyDescent="0.35">
      <c r="A2" s="94"/>
      <c r="B2" s="95">
        <v>1</v>
      </c>
      <c r="C2" s="95">
        <v>2</v>
      </c>
      <c r="D2" s="95">
        <v>3</v>
      </c>
      <c r="E2" s="95">
        <v>4</v>
      </c>
      <c r="F2" s="95">
        <v>5</v>
      </c>
      <c r="G2" s="95">
        <v>6</v>
      </c>
      <c r="H2" s="96" t="s">
        <v>915</v>
      </c>
      <c r="I2" s="97"/>
    </row>
    <row r="3" spans="1:9" ht="47.25" x14ac:dyDescent="0.25">
      <c r="A3" s="98" t="s">
        <v>0</v>
      </c>
      <c r="B3" s="98" t="s">
        <v>22</v>
      </c>
      <c r="C3" s="99" t="s">
        <v>1</v>
      </c>
      <c r="D3" s="100" t="s">
        <v>7</v>
      </c>
      <c r="E3" s="101" t="s">
        <v>897</v>
      </c>
      <c r="F3" s="100" t="s">
        <v>911</v>
      </c>
      <c r="G3" s="98" t="s">
        <v>13</v>
      </c>
      <c r="H3" s="98" t="s">
        <v>16</v>
      </c>
      <c r="I3" s="98" t="s">
        <v>0</v>
      </c>
    </row>
    <row r="4" spans="1:9" ht="18.75" x14ac:dyDescent="0.3">
      <c r="A4" s="102"/>
      <c r="B4" s="102"/>
      <c r="C4" s="102"/>
      <c r="D4" s="108" t="s">
        <v>898</v>
      </c>
      <c r="E4" s="108" t="s">
        <v>898</v>
      </c>
      <c r="F4" s="108" t="s">
        <v>898</v>
      </c>
      <c r="G4" s="108" t="s">
        <v>898</v>
      </c>
      <c r="H4" s="108" t="s">
        <v>898</v>
      </c>
      <c r="I4" s="102"/>
    </row>
    <row r="5" spans="1:9" ht="18.75" x14ac:dyDescent="0.3">
      <c r="A5" s="103">
        <v>1</v>
      </c>
      <c r="B5" s="102" t="s">
        <v>37</v>
      </c>
      <c r="C5" s="103">
        <v>17</v>
      </c>
      <c r="D5" s="102">
        <v>1543125175.605</v>
      </c>
      <c r="E5" s="102">
        <f>-112660417.97</f>
        <v>-112660417.97</v>
      </c>
      <c r="F5" s="102">
        <v>29266633.622900002</v>
      </c>
      <c r="G5" s="102">
        <v>883142265.94219995</v>
      </c>
      <c r="H5" s="102">
        <f>D5+E5+F5+G5</f>
        <v>2342873657.2000999</v>
      </c>
      <c r="I5" s="104">
        <v>1</v>
      </c>
    </row>
    <row r="6" spans="1:9" ht="18.75" x14ac:dyDescent="0.3">
      <c r="A6" s="103">
        <v>2</v>
      </c>
      <c r="B6" s="102" t="s">
        <v>38</v>
      </c>
      <c r="C6" s="103">
        <v>21</v>
      </c>
      <c r="D6" s="102">
        <v>1946430934.4776001</v>
      </c>
      <c r="E6" s="102">
        <f>-139168751.61</f>
        <v>-139168751.61000001</v>
      </c>
      <c r="F6" s="102">
        <v>36915657.868900001</v>
      </c>
      <c r="G6" s="102">
        <v>1050168884.1798</v>
      </c>
      <c r="H6" s="102">
        <f t="shared" ref="H6:H41" si="0">D6+E6+F6+G6</f>
        <v>2894346724.9162998</v>
      </c>
      <c r="I6" s="104">
        <v>2</v>
      </c>
    </row>
    <row r="7" spans="1:9" ht="18.75" x14ac:dyDescent="0.3">
      <c r="A7" s="103">
        <v>3</v>
      </c>
      <c r="B7" s="102" t="s">
        <v>39</v>
      </c>
      <c r="C7" s="103">
        <v>31</v>
      </c>
      <c r="D7" s="102">
        <v>2592531627.0851998</v>
      </c>
      <c r="E7" s="102">
        <f>-205439585.71</f>
        <v>-205439585.71000001</v>
      </c>
      <c r="F7" s="102">
        <v>49169487.015799999</v>
      </c>
      <c r="G7" s="102">
        <v>1470901449.5848</v>
      </c>
      <c r="H7" s="102">
        <f t="shared" si="0"/>
        <v>3907162977.9757996</v>
      </c>
      <c r="I7" s="104">
        <v>3</v>
      </c>
    </row>
    <row r="8" spans="1:9" ht="18.75" x14ac:dyDescent="0.3">
      <c r="A8" s="103">
        <v>4</v>
      </c>
      <c r="B8" s="102" t="s">
        <v>40</v>
      </c>
      <c r="C8" s="103">
        <v>21</v>
      </c>
      <c r="D8" s="102">
        <v>1956949653.6075001</v>
      </c>
      <c r="E8" s="102">
        <f>-139168751.61</f>
        <v>-139168751.61000001</v>
      </c>
      <c r="F8" s="102">
        <v>37115153.998099998</v>
      </c>
      <c r="G8" s="102">
        <v>1188908327.4979999</v>
      </c>
      <c r="H8" s="102">
        <f t="shared" si="0"/>
        <v>3043804383.4935999</v>
      </c>
      <c r="I8" s="104">
        <v>4</v>
      </c>
    </row>
    <row r="9" spans="1:9" ht="18.75" x14ac:dyDescent="0.3">
      <c r="A9" s="103">
        <v>5</v>
      </c>
      <c r="B9" s="102" t="s">
        <v>41</v>
      </c>
      <c r="C9" s="103">
        <v>20</v>
      </c>
      <c r="D9" s="102">
        <v>2221525112.7786999</v>
      </c>
      <c r="E9" s="102">
        <f>-132541668.2</f>
        <v>-132541668.2</v>
      </c>
      <c r="F9" s="102">
        <v>42133044.414099999</v>
      </c>
      <c r="G9" s="102">
        <v>1195219532.9675</v>
      </c>
      <c r="H9" s="102">
        <f t="shared" si="0"/>
        <v>3326336021.9602995</v>
      </c>
      <c r="I9" s="104">
        <v>5</v>
      </c>
    </row>
    <row r="10" spans="1:9" ht="18.75" x14ac:dyDescent="0.3">
      <c r="A10" s="103">
        <v>6</v>
      </c>
      <c r="B10" s="102" t="s">
        <v>42</v>
      </c>
      <c r="C10" s="103">
        <v>8</v>
      </c>
      <c r="D10" s="102">
        <v>904242036.12440002</v>
      </c>
      <c r="E10" s="102">
        <f>-53016667.28</f>
        <v>-53016667.280000001</v>
      </c>
      <c r="F10" s="102">
        <v>17149691.286200002</v>
      </c>
      <c r="G10" s="102">
        <v>451848853.9005</v>
      </c>
      <c r="H10" s="102">
        <f t="shared" si="0"/>
        <v>1320223914.0311</v>
      </c>
      <c r="I10" s="104">
        <v>6</v>
      </c>
    </row>
    <row r="11" spans="1:9" ht="18.75" x14ac:dyDescent="0.3">
      <c r="A11" s="103">
        <v>7</v>
      </c>
      <c r="B11" s="102" t="s">
        <v>43</v>
      </c>
      <c r="C11" s="103">
        <v>23</v>
      </c>
      <c r="D11" s="102">
        <v>2417363145.3344002</v>
      </c>
      <c r="E11" s="102">
        <f>-152422918.43</f>
        <v>-152422918.43000001</v>
      </c>
      <c r="F11" s="102">
        <v>45847273.200400002</v>
      </c>
      <c r="G11" s="102">
        <v>1231554262.4214001</v>
      </c>
      <c r="H11" s="102">
        <f t="shared" si="0"/>
        <v>3542341762.5262003</v>
      </c>
      <c r="I11" s="104">
        <v>7</v>
      </c>
    </row>
    <row r="12" spans="1:9" ht="18.75" x14ac:dyDescent="0.3">
      <c r="A12" s="103">
        <v>8</v>
      </c>
      <c r="B12" s="102" t="s">
        <v>44</v>
      </c>
      <c r="C12" s="103">
        <v>27</v>
      </c>
      <c r="D12" s="102">
        <v>2624531949.8740001</v>
      </c>
      <c r="E12" s="102">
        <f>-178931252.07</f>
        <v>-178931252.06999999</v>
      </c>
      <c r="F12" s="102">
        <v>49776399.363499999</v>
      </c>
      <c r="G12" s="102">
        <v>1351055924.9103999</v>
      </c>
      <c r="H12" s="102">
        <f t="shared" si="0"/>
        <v>3846433022.0778999</v>
      </c>
      <c r="I12" s="104">
        <v>8</v>
      </c>
    </row>
    <row r="13" spans="1:9" ht="18.75" x14ac:dyDescent="0.3">
      <c r="A13" s="103">
        <v>9</v>
      </c>
      <c r="B13" s="102" t="s">
        <v>45</v>
      </c>
      <c r="C13" s="103">
        <v>18</v>
      </c>
      <c r="D13" s="102">
        <v>1691953086.0724001</v>
      </c>
      <c r="E13" s="102">
        <f>-119287501.38</f>
        <v>-119287501.38</v>
      </c>
      <c r="F13" s="102">
        <v>32089276.9168</v>
      </c>
      <c r="G13" s="102">
        <v>922542950.27999997</v>
      </c>
      <c r="H13" s="102">
        <f t="shared" si="0"/>
        <v>2527297811.8892002</v>
      </c>
      <c r="I13" s="104">
        <v>9</v>
      </c>
    </row>
    <row r="14" spans="1:9" ht="18.75" x14ac:dyDescent="0.3">
      <c r="A14" s="103">
        <v>10</v>
      </c>
      <c r="B14" s="102" t="s">
        <v>46</v>
      </c>
      <c r="C14" s="103">
        <v>25</v>
      </c>
      <c r="D14" s="102">
        <v>2167995216.5634999</v>
      </c>
      <c r="E14" s="102">
        <f>-165677085.25</f>
        <v>-165677085.25</v>
      </c>
      <c r="F14" s="102">
        <v>41117806.061499998</v>
      </c>
      <c r="G14" s="102">
        <v>1325807201.8255</v>
      </c>
      <c r="H14" s="102">
        <f t="shared" si="0"/>
        <v>3369243139.2005</v>
      </c>
      <c r="I14" s="104">
        <v>10</v>
      </c>
    </row>
    <row r="15" spans="1:9" ht="18.75" x14ac:dyDescent="0.3">
      <c r="A15" s="103">
        <v>11</v>
      </c>
      <c r="B15" s="102" t="s">
        <v>47</v>
      </c>
      <c r="C15" s="103">
        <v>13</v>
      </c>
      <c r="D15" s="102">
        <v>1251597851.1592</v>
      </c>
      <c r="E15" s="102">
        <f>-98668062.8417</f>
        <v>-98668062.841700003</v>
      </c>
      <c r="F15" s="102">
        <v>23737578.993700001</v>
      </c>
      <c r="G15" s="102">
        <v>716100626.72510004</v>
      </c>
      <c r="H15" s="102">
        <f t="shared" si="0"/>
        <v>1892767994.0362999</v>
      </c>
      <c r="I15" s="104">
        <v>11</v>
      </c>
    </row>
    <row r="16" spans="1:9" ht="18.75" x14ac:dyDescent="0.3">
      <c r="A16" s="103">
        <v>12</v>
      </c>
      <c r="B16" s="102" t="s">
        <v>48</v>
      </c>
      <c r="C16" s="103">
        <v>18</v>
      </c>
      <c r="D16" s="102">
        <v>1658809780.5599999</v>
      </c>
      <c r="E16" s="102">
        <f>-119287501.38</f>
        <v>-119287501.38</v>
      </c>
      <c r="F16" s="102">
        <v>31460686.965</v>
      </c>
      <c r="G16" s="102">
        <v>975247569.84319997</v>
      </c>
      <c r="H16" s="102">
        <f t="shared" si="0"/>
        <v>2546230535.9881997</v>
      </c>
      <c r="I16" s="104">
        <v>12</v>
      </c>
    </row>
    <row r="17" spans="1:9" ht="18.75" x14ac:dyDescent="0.3">
      <c r="A17" s="103">
        <v>13</v>
      </c>
      <c r="B17" s="102" t="s">
        <v>49</v>
      </c>
      <c r="C17" s="103">
        <v>16</v>
      </c>
      <c r="D17" s="102">
        <v>1317155121.4223001</v>
      </c>
      <c r="E17" s="102">
        <f>-106033334.56</f>
        <v>-106033334.56</v>
      </c>
      <c r="F17" s="102">
        <v>24980926.3517</v>
      </c>
      <c r="G17" s="102">
        <v>798400513.37279999</v>
      </c>
      <c r="H17" s="102">
        <f t="shared" si="0"/>
        <v>2034503226.5868001</v>
      </c>
      <c r="I17" s="104">
        <v>13</v>
      </c>
    </row>
    <row r="18" spans="1:9" ht="18.75" x14ac:dyDescent="0.3">
      <c r="A18" s="103">
        <v>14</v>
      </c>
      <c r="B18" s="102" t="s">
        <v>50</v>
      </c>
      <c r="C18" s="103">
        <v>17</v>
      </c>
      <c r="D18" s="102">
        <v>1685375398.5773001</v>
      </c>
      <c r="E18" s="102">
        <f>-112660417.97</f>
        <v>-112660417.97</v>
      </c>
      <c r="F18" s="102">
        <v>31964525.682799999</v>
      </c>
      <c r="G18" s="102">
        <v>971246871.01800001</v>
      </c>
      <c r="H18" s="102">
        <f t="shared" si="0"/>
        <v>2575926377.3081002</v>
      </c>
      <c r="I18" s="104">
        <v>14</v>
      </c>
    </row>
    <row r="19" spans="1:9" ht="18.75" x14ac:dyDescent="0.3">
      <c r="A19" s="103">
        <v>15</v>
      </c>
      <c r="B19" s="102" t="s">
        <v>51</v>
      </c>
      <c r="C19" s="103">
        <v>11</v>
      </c>
      <c r="D19" s="102">
        <v>1154820400.2163</v>
      </c>
      <c r="E19" s="102">
        <f>-72897917.51</f>
        <v>-72897917.510000005</v>
      </c>
      <c r="F19" s="102">
        <v>21902115.322700001</v>
      </c>
      <c r="G19" s="102">
        <v>627199039.81930006</v>
      </c>
      <c r="H19" s="102">
        <f t="shared" si="0"/>
        <v>1731023637.8483</v>
      </c>
      <c r="I19" s="104">
        <v>15</v>
      </c>
    </row>
    <row r="20" spans="1:9" ht="18.75" x14ac:dyDescent="0.3">
      <c r="A20" s="103">
        <v>16</v>
      </c>
      <c r="B20" s="102" t="s">
        <v>52</v>
      </c>
      <c r="C20" s="103">
        <v>27</v>
      </c>
      <c r="D20" s="102">
        <v>2258777942.7206001</v>
      </c>
      <c r="E20" s="102">
        <f>-178931252.07</f>
        <v>-178931252.06999999</v>
      </c>
      <c r="F20" s="102">
        <v>42839574.864399999</v>
      </c>
      <c r="G20" s="102">
        <v>1324218552.3203001</v>
      </c>
      <c r="H20" s="102">
        <f t="shared" si="0"/>
        <v>3446904817.8353004</v>
      </c>
      <c r="I20" s="104">
        <v>16</v>
      </c>
    </row>
    <row r="21" spans="1:9" ht="18.75" x14ac:dyDescent="0.3">
      <c r="A21" s="103">
        <v>17</v>
      </c>
      <c r="B21" s="102" t="s">
        <v>53</v>
      </c>
      <c r="C21" s="103">
        <v>27</v>
      </c>
      <c r="D21" s="102">
        <v>2373058899.9629998</v>
      </c>
      <c r="E21" s="102">
        <f>-178931252.07</f>
        <v>-178931252.06999999</v>
      </c>
      <c r="F21" s="102">
        <v>45007006.876900002</v>
      </c>
      <c r="G21" s="102">
        <v>1389306657.2621</v>
      </c>
      <c r="H21" s="102">
        <f t="shared" si="0"/>
        <v>3628441312.0319996</v>
      </c>
      <c r="I21" s="104">
        <v>17</v>
      </c>
    </row>
    <row r="22" spans="1:9" ht="18.75" x14ac:dyDescent="0.3">
      <c r="A22" s="103">
        <v>18</v>
      </c>
      <c r="B22" s="102" t="s">
        <v>54</v>
      </c>
      <c r="C22" s="103">
        <v>23</v>
      </c>
      <c r="D22" s="102">
        <v>2668729438.0429001</v>
      </c>
      <c r="E22" s="102">
        <f>-152422918.43</f>
        <v>-152422918.43000001</v>
      </c>
      <c r="F22" s="102">
        <v>50614640.948799998</v>
      </c>
      <c r="G22" s="102">
        <v>1636671988.3052001</v>
      </c>
      <c r="H22" s="102">
        <f t="shared" si="0"/>
        <v>4203593148.8669004</v>
      </c>
      <c r="I22" s="104">
        <v>18</v>
      </c>
    </row>
    <row r="23" spans="1:9" ht="18.75" x14ac:dyDescent="0.3">
      <c r="A23" s="103">
        <v>19</v>
      </c>
      <c r="B23" s="102" t="s">
        <v>55</v>
      </c>
      <c r="C23" s="103">
        <v>44</v>
      </c>
      <c r="D23" s="102">
        <v>4248845990.7659998</v>
      </c>
      <c r="E23" s="102">
        <f>-291591670.04</f>
        <v>-291591670.04000002</v>
      </c>
      <c r="F23" s="102">
        <v>80582846.354800001</v>
      </c>
      <c r="G23" s="102">
        <v>2619042621.6599002</v>
      </c>
      <c r="H23" s="102">
        <f t="shared" si="0"/>
        <v>6656879788.7406998</v>
      </c>
      <c r="I23" s="104">
        <v>19</v>
      </c>
    </row>
    <row r="24" spans="1:9" ht="18.75" x14ac:dyDescent="0.3">
      <c r="A24" s="103">
        <v>20</v>
      </c>
      <c r="B24" s="102" t="s">
        <v>56</v>
      </c>
      <c r="C24" s="103">
        <v>34</v>
      </c>
      <c r="D24" s="102">
        <v>3234718774.2115002</v>
      </c>
      <c r="E24" s="102">
        <f>-225320835.94</f>
        <v>-225320835.94</v>
      </c>
      <c r="F24" s="102">
        <v>61349092.565499999</v>
      </c>
      <c r="G24" s="102">
        <v>1761537192.2572999</v>
      </c>
      <c r="H24" s="102">
        <f t="shared" si="0"/>
        <v>4832284223.0942993</v>
      </c>
      <c r="I24" s="104">
        <v>20</v>
      </c>
    </row>
    <row r="25" spans="1:9" ht="18.75" x14ac:dyDescent="0.3">
      <c r="A25" s="103">
        <v>21</v>
      </c>
      <c r="B25" s="102" t="s">
        <v>57</v>
      </c>
      <c r="C25" s="103">
        <v>21</v>
      </c>
      <c r="D25" s="102">
        <v>2041454758.4456999</v>
      </c>
      <c r="E25" s="102">
        <f>-139168751.61</f>
        <v>-139168751.61000001</v>
      </c>
      <c r="F25" s="102">
        <v>38717862.567199998</v>
      </c>
      <c r="G25" s="102">
        <v>1047915923.142</v>
      </c>
      <c r="H25" s="102">
        <f t="shared" si="0"/>
        <v>2988919792.5448999</v>
      </c>
      <c r="I25" s="104">
        <v>21</v>
      </c>
    </row>
    <row r="26" spans="1:9" ht="18.75" x14ac:dyDescent="0.3">
      <c r="A26" s="103">
        <v>22</v>
      </c>
      <c r="B26" s="102" t="s">
        <v>58</v>
      </c>
      <c r="C26" s="103">
        <v>21</v>
      </c>
      <c r="D26" s="102">
        <v>2109993026.3827</v>
      </c>
      <c r="E26" s="102">
        <f>-139168751.61</f>
        <v>-139168751.61000001</v>
      </c>
      <c r="F26" s="102">
        <v>40017746.989200003</v>
      </c>
      <c r="G26" s="102">
        <v>1070063958.8095</v>
      </c>
      <c r="H26" s="102">
        <f t="shared" si="0"/>
        <v>3080905980.5713997</v>
      </c>
      <c r="I26" s="104">
        <v>22</v>
      </c>
    </row>
    <row r="27" spans="1:9" ht="18.75" x14ac:dyDescent="0.3">
      <c r="A27" s="103">
        <v>23</v>
      </c>
      <c r="B27" s="102" t="s">
        <v>59</v>
      </c>
      <c r="C27" s="103">
        <v>16</v>
      </c>
      <c r="D27" s="102">
        <v>1493041077.217</v>
      </c>
      <c r="E27" s="102">
        <f>-106033334.56</f>
        <v>-106033334.56</v>
      </c>
      <c r="F27" s="102">
        <v>28316747.6505</v>
      </c>
      <c r="G27" s="102">
        <v>799708554.59529996</v>
      </c>
      <c r="H27" s="102">
        <f t="shared" si="0"/>
        <v>2215033044.9028001</v>
      </c>
      <c r="I27" s="104">
        <v>23</v>
      </c>
    </row>
    <row r="28" spans="1:9" x14ac:dyDescent="0.3">
      <c r="A28" s="103">
        <v>24</v>
      </c>
      <c r="B28" s="102" t="s">
        <v>60</v>
      </c>
      <c r="C28" s="103">
        <v>20</v>
      </c>
      <c r="D28" s="102">
        <v>2543389783.7403998</v>
      </c>
      <c r="E28" s="102">
        <f>-132541668.2</f>
        <v>-132541668.2</v>
      </c>
      <c r="F28" s="102">
        <v>48237471.682700001</v>
      </c>
      <c r="G28" s="102">
        <v>8691916502.6194</v>
      </c>
      <c r="H28" s="102">
        <f t="shared" si="0"/>
        <v>11151002089.842501</v>
      </c>
      <c r="I28" s="104">
        <v>24</v>
      </c>
    </row>
    <row r="29" spans="1:9" ht="18.75" x14ac:dyDescent="0.3">
      <c r="A29" s="103">
        <v>25</v>
      </c>
      <c r="B29" s="102" t="s">
        <v>61</v>
      </c>
      <c r="C29" s="103">
        <v>13</v>
      </c>
      <c r="D29" s="102">
        <v>1332049973.0369999</v>
      </c>
      <c r="E29" s="102">
        <f>-86152084.33</f>
        <v>-86152084.329999998</v>
      </c>
      <c r="F29" s="102">
        <v>25263419.419599999</v>
      </c>
      <c r="G29" s="102">
        <v>649419184.12660003</v>
      </c>
      <c r="H29" s="102">
        <f t="shared" si="0"/>
        <v>1920580492.2532001</v>
      </c>
      <c r="I29" s="104">
        <v>25</v>
      </c>
    </row>
    <row r="30" spans="1:9" ht="18.75" x14ac:dyDescent="0.3">
      <c r="A30" s="103">
        <v>26</v>
      </c>
      <c r="B30" s="102" t="s">
        <v>62</v>
      </c>
      <c r="C30" s="103">
        <v>25</v>
      </c>
      <c r="D30" s="102">
        <v>2465521749.5748</v>
      </c>
      <c r="E30" s="102">
        <f>-165677085.25</f>
        <v>-165677085.25</v>
      </c>
      <c r="F30" s="102">
        <v>46760640.598200001</v>
      </c>
      <c r="G30" s="102">
        <v>1271506647.6036</v>
      </c>
      <c r="H30" s="102">
        <f t="shared" si="0"/>
        <v>3618111952.5265999</v>
      </c>
      <c r="I30" s="104">
        <v>26</v>
      </c>
    </row>
    <row r="31" spans="1:9" ht="18.75" x14ac:dyDescent="0.3">
      <c r="A31" s="103">
        <v>27</v>
      </c>
      <c r="B31" s="102" t="s">
        <v>63</v>
      </c>
      <c r="C31" s="103">
        <v>20</v>
      </c>
      <c r="D31" s="102">
        <v>1758894301.7177</v>
      </c>
      <c r="E31" s="102">
        <f>-132541668.2</f>
        <v>-132541668.2</v>
      </c>
      <c r="F31" s="102">
        <v>33358871.932999998</v>
      </c>
      <c r="G31" s="102">
        <v>1109870894.4912</v>
      </c>
      <c r="H31" s="102">
        <f t="shared" si="0"/>
        <v>2769582399.9419003</v>
      </c>
      <c r="I31" s="104">
        <v>27</v>
      </c>
    </row>
    <row r="32" spans="1:9" ht="18.75" x14ac:dyDescent="0.3">
      <c r="A32" s="103">
        <v>28</v>
      </c>
      <c r="B32" s="102" t="s">
        <v>64</v>
      </c>
      <c r="C32" s="103">
        <v>18</v>
      </c>
      <c r="D32" s="102">
        <v>1679855316.0109999</v>
      </c>
      <c r="E32" s="102">
        <f>-119287501.38</f>
        <v>-119287501.38</v>
      </c>
      <c r="F32" s="102">
        <v>31859832.7927</v>
      </c>
      <c r="G32" s="102">
        <v>985334691.73520005</v>
      </c>
      <c r="H32" s="102">
        <f t="shared" si="0"/>
        <v>2577762339.1589003</v>
      </c>
      <c r="I32" s="104">
        <v>28</v>
      </c>
    </row>
    <row r="33" spans="1:11" ht="18.75" x14ac:dyDescent="0.3">
      <c r="A33" s="103">
        <v>29</v>
      </c>
      <c r="B33" s="102" t="s">
        <v>65</v>
      </c>
      <c r="C33" s="103">
        <v>30</v>
      </c>
      <c r="D33" s="102">
        <v>2275406497.6838002</v>
      </c>
      <c r="E33" s="102">
        <f>-198812502.3</f>
        <v>-198812502.30000001</v>
      </c>
      <c r="F33" s="102">
        <v>43154949.037299998</v>
      </c>
      <c r="G33" s="102">
        <v>1366966470.4865</v>
      </c>
      <c r="H33" s="102">
        <f t="shared" si="0"/>
        <v>3486715414.9076004</v>
      </c>
      <c r="I33" s="104">
        <v>29</v>
      </c>
    </row>
    <row r="34" spans="1:11" ht="18.75" x14ac:dyDescent="0.3">
      <c r="A34" s="103">
        <v>30</v>
      </c>
      <c r="B34" s="102" t="s">
        <v>66</v>
      </c>
      <c r="C34" s="103">
        <v>33</v>
      </c>
      <c r="D34" s="102">
        <v>2870247759.7543998</v>
      </c>
      <c r="E34" s="102">
        <f>-218693752.53</f>
        <v>-218693752.53</v>
      </c>
      <c r="F34" s="102">
        <v>54436601.073799998</v>
      </c>
      <c r="G34" s="102">
        <v>2027686219.3564999</v>
      </c>
      <c r="H34" s="102">
        <f t="shared" si="0"/>
        <v>4733676827.6546993</v>
      </c>
      <c r="I34" s="104">
        <v>30</v>
      </c>
    </row>
    <row r="35" spans="1:11" ht="18.75" x14ac:dyDescent="0.3">
      <c r="A35" s="103">
        <v>31</v>
      </c>
      <c r="B35" s="102" t="s">
        <v>67</v>
      </c>
      <c r="C35" s="103">
        <v>17</v>
      </c>
      <c r="D35" s="102">
        <v>1799260772.4979999</v>
      </c>
      <c r="E35" s="102">
        <f>-112660417.97</f>
        <v>-112660417.97</v>
      </c>
      <c r="F35" s="102">
        <v>34124455.1338</v>
      </c>
      <c r="G35" s="102">
        <v>919368044.26230001</v>
      </c>
      <c r="H35" s="102">
        <f t="shared" si="0"/>
        <v>2640092853.9240999</v>
      </c>
      <c r="I35" s="104">
        <v>31</v>
      </c>
    </row>
    <row r="36" spans="1:11" ht="18.75" x14ac:dyDescent="0.3">
      <c r="A36" s="103">
        <v>32</v>
      </c>
      <c r="B36" s="102" t="s">
        <v>68</v>
      </c>
      <c r="C36" s="103">
        <v>23</v>
      </c>
      <c r="D36" s="102">
        <v>2230283472.9502001</v>
      </c>
      <c r="E36" s="102">
        <f>-152422918.43</f>
        <v>-152422918.43000001</v>
      </c>
      <c r="F36" s="102">
        <v>42299153.8926</v>
      </c>
      <c r="G36" s="102">
        <v>1588296264.4022</v>
      </c>
      <c r="H36" s="102">
        <f t="shared" si="0"/>
        <v>3708455972.8150001</v>
      </c>
      <c r="I36" s="104">
        <v>32</v>
      </c>
    </row>
    <row r="37" spans="1:11" ht="18.75" x14ac:dyDescent="0.3">
      <c r="A37" s="103">
        <v>33</v>
      </c>
      <c r="B37" s="102" t="s">
        <v>69</v>
      </c>
      <c r="C37" s="103">
        <v>23</v>
      </c>
      <c r="D37" s="102">
        <v>2246240651.4696999</v>
      </c>
      <c r="E37" s="102">
        <f>-152422918.43</f>
        <v>-152422918.43000001</v>
      </c>
      <c r="F37" s="102">
        <v>42601794.8609</v>
      </c>
      <c r="G37" s="102">
        <v>1183886665.1710999</v>
      </c>
      <c r="H37" s="102">
        <f t="shared" si="0"/>
        <v>3320306193.0716996</v>
      </c>
      <c r="I37" s="104">
        <v>33</v>
      </c>
    </row>
    <row r="38" spans="1:11" ht="18.75" x14ac:dyDescent="0.3">
      <c r="A38" s="103">
        <v>34</v>
      </c>
      <c r="B38" s="102" t="s">
        <v>70</v>
      </c>
      <c r="C38" s="103">
        <v>16</v>
      </c>
      <c r="D38" s="102">
        <v>1683564883.2124</v>
      </c>
      <c r="E38" s="102">
        <f>-106033334.56</f>
        <v>-106033334.56</v>
      </c>
      <c r="F38" s="102">
        <v>31930187.774900001</v>
      </c>
      <c r="G38" s="102">
        <v>780544733.73329997</v>
      </c>
      <c r="H38" s="102">
        <f t="shared" si="0"/>
        <v>2390006470.1605997</v>
      </c>
      <c r="I38" s="104">
        <v>34</v>
      </c>
    </row>
    <row r="39" spans="1:11" ht="18.75" x14ac:dyDescent="0.3">
      <c r="A39" s="103">
        <v>35</v>
      </c>
      <c r="B39" s="102" t="s">
        <v>71</v>
      </c>
      <c r="C39" s="103">
        <v>17</v>
      </c>
      <c r="D39" s="102">
        <v>1692676946.8485</v>
      </c>
      <c r="E39" s="102">
        <f>-112660417.97</f>
        <v>-112660417.97</v>
      </c>
      <c r="F39" s="102">
        <v>32103005.529599998</v>
      </c>
      <c r="G39" s="102">
        <v>834824764.61249995</v>
      </c>
      <c r="H39" s="102">
        <f t="shared" si="0"/>
        <v>2446944299.0205998</v>
      </c>
      <c r="I39" s="104">
        <v>35</v>
      </c>
    </row>
    <row r="40" spans="1:11" ht="18.75" x14ac:dyDescent="0.3">
      <c r="A40" s="103">
        <v>36</v>
      </c>
      <c r="B40" s="102" t="s">
        <v>72</v>
      </c>
      <c r="C40" s="103">
        <v>14</v>
      </c>
      <c r="D40" s="102">
        <v>1529446773.7772999</v>
      </c>
      <c r="E40" s="102">
        <f>-92779167.74</f>
        <v>-92779167.739999995</v>
      </c>
      <c r="F40" s="102">
        <v>29007211.5222</v>
      </c>
      <c r="G40" s="102">
        <v>828719224.00750005</v>
      </c>
      <c r="H40" s="102">
        <f t="shared" si="0"/>
        <v>2294394041.5669999</v>
      </c>
      <c r="I40" s="104">
        <v>36</v>
      </c>
    </row>
    <row r="41" spans="1:11" ht="18.75" x14ac:dyDescent="0.3">
      <c r="A41" s="103">
        <v>37</v>
      </c>
      <c r="B41" s="102" t="s">
        <v>913</v>
      </c>
      <c r="C41" s="103">
        <v>6</v>
      </c>
      <c r="D41" s="102">
        <v>675509658.50899994</v>
      </c>
      <c r="E41" s="102">
        <f>-39762500.46</f>
        <v>-39762500.460000001</v>
      </c>
      <c r="F41" s="102">
        <v>12811594.2874</v>
      </c>
      <c r="G41" s="102">
        <v>1987790578.7111001</v>
      </c>
      <c r="H41" s="102">
        <f t="shared" si="0"/>
        <v>2636349331.0475001</v>
      </c>
      <c r="I41" s="104">
        <v>37</v>
      </c>
    </row>
    <row r="42" spans="1:11" ht="19.5" x14ac:dyDescent="0.35">
      <c r="A42" s="103"/>
      <c r="B42" s="105" t="s">
        <v>914</v>
      </c>
      <c r="C42" s="102"/>
      <c r="D42" s="106">
        <f>SUM(D5:D41)</f>
        <v>74345374937.991409</v>
      </c>
      <c r="E42" s="106">
        <f t="shared" ref="E42:H42" si="1">SUM(E5:E41)</f>
        <v>-5141878537.8517017</v>
      </c>
      <c r="F42" s="106">
        <f t="shared" si="1"/>
        <v>1410020965.4201</v>
      </c>
      <c r="G42" s="106">
        <f t="shared" si="1"/>
        <v>51033940607.959106</v>
      </c>
      <c r="H42" s="106">
        <f t="shared" si="1"/>
        <v>121647457973.51889</v>
      </c>
      <c r="I42" s="104"/>
    </row>
    <row r="43" spans="1:11" ht="18.75" x14ac:dyDescent="0.3">
      <c r="A43" s="141"/>
      <c r="B43" s="141"/>
      <c r="C43" s="141"/>
      <c r="D43" s="141"/>
      <c r="E43" s="141"/>
      <c r="F43" s="141"/>
      <c r="G43" s="141"/>
      <c r="H43" s="141"/>
      <c r="I43" s="141"/>
      <c r="K43" s="31"/>
    </row>
    <row r="44" spans="1:11" x14ac:dyDescent="0.2">
      <c r="A44" s="142"/>
      <c r="B44" s="142"/>
      <c r="C44" s="142"/>
      <c r="D44" s="142"/>
      <c r="E44" s="142"/>
      <c r="F44" s="142"/>
      <c r="G44" s="142"/>
      <c r="H44" s="142"/>
      <c r="I44" s="142"/>
      <c r="K44" s="30"/>
    </row>
    <row r="45" spans="1:11" ht="23.25" x14ac:dyDescent="0.35">
      <c r="A45" s="139"/>
      <c r="B45" s="139"/>
      <c r="C45" s="139"/>
      <c r="D45" s="139"/>
      <c r="E45" s="139"/>
      <c r="F45" s="139"/>
      <c r="G45" s="139"/>
      <c r="H45" s="139"/>
      <c r="I45" s="139"/>
      <c r="J45" s="31"/>
    </row>
    <row r="47" spans="1:11" x14ac:dyDescent="0.2">
      <c r="F47" s="31"/>
      <c r="H47" s="31"/>
    </row>
  </sheetData>
  <mergeCells count="4">
    <mergeCell ref="A45:I45"/>
    <mergeCell ref="A1:I1"/>
    <mergeCell ref="A43:I43"/>
    <mergeCell ref="A44:I44"/>
  </mergeCells>
  <printOptions horizontalCentered="1" verticalCentered="1"/>
  <pageMargins left="0.11811023622047245" right="0.11811023622047245" top="0.35433070866141736" bottom="0.15748031496062992" header="0.31496062992125984" footer="0.31496062992125984"/>
  <pageSetup paperSize="9" scale="6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MONTHENTRY</vt:lpstr>
      <vt:lpstr>Sum &amp; FG</vt:lpstr>
      <vt:lpstr>SG Details</vt:lpstr>
      <vt:lpstr>LGC Details</vt:lpstr>
      <vt:lpstr>Sum Sum</vt:lpstr>
      <vt:lpstr>acctmonth</vt:lpstr>
      <vt:lpstr>previuosmonth</vt:lpstr>
      <vt:lpstr>'SG Details'!Print_Area</vt:lpstr>
      <vt:lpstr>'Sum Sum'!Print_Area</vt:lpstr>
      <vt:lpstr>'LGC Details'!Print_Titles</vt:lpstr>
    </vt:vector>
  </TitlesOfParts>
  <Company>OAGF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Emuesiri Ojo</cp:lastModifiedBy>
  <cp:lastPrinted>2021-01-04T13:26:02Z</cp:lastPrinted>
  <dcterms:created xsi:type="dcterms:W3CDTF">2003-11-12T08:54:16Z</dcterms:created>
  <dcterms:modified xsi:type="dcterms:W3CDTF">2021-01-12T12:11:03Z</dcterms:modified>
</cp:coreProperties>
</file>